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110" yWindow="-165" windowWidth="19440" windowHeight="10275" tabRatio="470"/>
  </bookViews>
  <sheets>
    <sheet name="19.10.2018" sheetId="4" r:id="rId1"/>
  </sheets>
  <definedNames>
    <definedName name="_xlnm._FilterDatabase" localSheetId="0" hidden="1">'19.10.2018'!$L$58:$O$61</definedName>
  </definedNames>
  <calcPr calcId="125725"/>
</workbook>
</file>

<file path=xl/calcChain.xml><?xml version="1.0" encoding="utf-8"?>
<calcChain xmlns="http://schemas.openxmlformats.org/spreadsheetml/2006/main">
  <c r="AG44" i="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G43"/>
  <c r="Z43"/>
  <c r="V43"/>
  <c r="R43"/>
  <c r="O43"/>
  <c r="S43" s="1"/>
  <c r="F43"/>
  <c r="K43" s="1"/>
  <c r="Z42" l="1"/>
  <c r="AG42" s="1"/>
  <c r="AG34"/>
  <c r="Z34"/>
  <c r="V42" l="1"/>
  <c r="V34"/>
  <c r="R42" l="1"/>
  <c r="R34"/>
  <c r="O34"/>
  <c r="O42"/>
  <c r="K42"/>
  <c r="F42"/>
  <c r="K34"/>
  <c r="F34"/>
  <c r="D35"/>
  <c r="E35"/>
  <c r="G35"/>
  <c r="H35"/>
  <c r="I35"/>
  <c r="J35"/>
  <c r="L35"/>
  <c r="M35"/>
  <c r="N35"/>
  <c r="P35"/>
  <c r="Q35"/>
  <c r="T35"/>
  <c r="U35"/>
  <c r="W35"/>
  <c r="X35"/>
  <c r="Y35"/>
  <c r="AA35"/>
  <c r="AB35"/>
  <c r="AC35"/>
  <c r="AD35"/>
  <c r="AE35"/>
  <c r="AF35"/>
  <c r="C35"/>
  <c r="S42" l="1"/>
  <c r="S34"/>
  <c r="AG41"/>
  <c r="Z41"/>
  <c r="V41" l="1"/>
  <c r="R41"/>
  <c r="S41" l="1"/>
  <c r="F33"/>
  <c r="K33" s="1"/>
  <c r="Z33"/>
  <c r="AG33" s="1"/>
  <c r="V33"/>
  <c r="O41"/>
  <c r="K41" l="1"/>
  <c r="F41"/>
  <c r="Z40"/>
  <c r="AG40" s="1"/>
  <c r="V40"/>
  <c r="R40"/>
  <c r="S40" s="1"/>
  <c r="O40"/>
  <c r="F40"/>
  <c r="K40" s="1"/>
  <c r="Z32"/>
  <c r="AG32" s="1"/>
  <c r="V32" l="1"/>
  <c r="R33"/>
  <c r="R32" l="1"/>
  <c r="O32" l="1"/>
  <c r="S32" s="1"/>
  <c r="O33"/>
  <c r="S33" s="1"/>
  <c r="K32" l="1"/>
  <c r="F32"/>
  <c r="AG31"/>
  <c r="Z31"/>
  <c r="V31"/>
  <c r="R31"/>
  <c r="S31" s="1"/>
  <c r="O31"/>
  <c r="F31" l="1"/>
  <c r="T57"/>
  <c r="K31" l="1"/>
  <c r="Q57"/>
  <c r="P57"/>
  <c r="C62"/>
  <c r="V68"/>
  <c r="V67"/>
  <c r="V66"/>
  <c r="V64"/>
  <c r="V63"/>
  <c r="V62"/>
  <c r="R7"/>
  <c r="O7"/>
  <c r="F7"/>
  <c r="K7" l="1"/>
  <c r="S7"/>
  <c r="V69"/>
  <c r="V65"/>
  <c r="Z37"/>
  <c r="AG37" s="1"/>
  <c r="V22"/>
  <c r="V21"/>
  <c r="R38"/>
  <c r="R37"/>
  <c r="O39"/>
  <c r="O38"/>
  <c r="O37"/>
  <c r="O54"/>
  <c r="D61"/>
  <c r="E61"/>
  <c r="G61"/>
  <c r="H61"/>
  <c r="I61"/>
  <c r="J61"/>
  <c r="L61"/>
  <c r="M61"/>
  <c r="N61"/>
  <c r="P61"/>
  <c r="Q61"/>
  <c r="T61"/>
  <c r="U61"/>
  <c r="W61"/>
  <c r="X61"/>
  <c r="Y61"/>
  <c r="AA61"/>
  <c r="AB61"/>
  <c r="AC61"/>
  <c r="AD61"/>
  <c r="AE61"/>
  <c r="AF61"/>
  <c r="C61"/>
  <c r="D57"/>
  <c r="E57"/>
  <c r="H57"/>
  <c r="I57"/>
  <c r="J57"/>
  <c r="L57"/>
  <c r="M57"/>
  <c r="N57"/>
  <c r="U57"/>
  <c r="W57"/>
  <c r="X57"/>
  <c r="Y57"/>
  <c r="AA57"/>
  <c r="AB57"/>
  <c r="AC57"/>
  <c r="AD57"/>
  <c r="AE57"/>
  <c r="AF57"/>
  <c r="S37" l="1"/>
  <c r="Z30"/>
  <c r="AG30" s="1"/>
  <c r="Z8"/>
  <c r="AG8" s="1"/>
  <c r="Z9"/>
  <c r="AG9" s="1"/>
  <c r="Z10"/>
  <c r="AG10" s="1"/>
  <c r="Z11"/>
  <c r="AG11" s="1"/>
  <c r="Z12"/>
  <c r="AG12" s="1"/>
  <c r="Z13"/>
  <c r="AG13" s="1"/>
  <c r="Z14"/>
  <c r="AG14" s="1"/>
  <c r="Z15"/>
  <c r="AG15" s="1"/>
  <c r="Z54"/>
  <c r="AG54" s="1"/>
  <c r="Z55"/>
  <c r="AG55" s="1"/>
  <c r="Z56"/>
  <c r="AG56" s="1"/>
  <c r="Z18"/>
  <c r="AG18" s="1"/>
  <c r="Z19"/>
  <c r="AG19" s="1"/>
  <c r="Z20"/>
  <c r="AG20" s="1"/>
  <c r="Z21"/>
  <c r="AG21" s="1"/>
  <c r="Z22"/>
  <c r="AG22" s="1"/>
  <c r="Z23"/>
  <c r="Z25"/>
  <c r="AG25" s="1"/>
  <c r="V8" l="1"/>
  <c r="V9"/>
  <c r="V10"/>
  <c r="V11"/>
  <c r="V12"/>
  <c r="V13"/>
  <c r="V14"/>
  <c r="V15"/>
  <c r="V30"/>
  <c r="V25"/>
  <c r="O9"/>
  <c r="O10"/>
  <c r="O11"/>
  <c r="O12"/>
  <c r="O13"/>
  <c r="O14"/>
  <c r="O15"/>
  <c r="R30"/>
  <c r="R25"/>
  <c r="O25"/>
  <c r="O30"/>
  <c r="S30" l="1"/>
  <c r="S25"/>
  <c r="F30"/>
  <c r="K30" s="1"/>
  <c r="F24"/>
  <c r="K24" s="1"/>
  <c r="F25"/>
  <c r="K25" s="1"/>
  <c r="D26"/>
  <c r="D78" s="1"/>
  <c r="E26"/>
  <c r="E78" s="1"/>
  <c r="G26"/>
  <c r="H26"/>
  <c r="H78" s="1"/>
  <c r="I26"/>
  <c r="I78" s="1"/>
  <c r="J26"/>
  <c r="L26"/>
  <c r="L78" s="1"/>
  <c r="M26"/>
  <c r="M78" s="1"/>
  <c r="N26"/>
  <c r="N78" s="1"/>
  <c r="P26"/>
  <c r="P78" s="1"/>
  <c r="Q26"/>
  <c r="Q78" s="1"/>
  <c r="T26"/>
  <c r="U26"/>
  <c r="AC26"/>
  <c r="AC78" s="1"/>
  <c r="AD26"/>
  <c r="AD78" s="1"/>
  <c r="AF26"/>
  <c r="AF78" s="1"/>
  <c r="C26"/>
  <c r="C78" s="1"/>
  <c r="V60" l="1"/>
  <c r="V59"/>
  <c r="V58"/>
  <c r="V61" l="1"/>
  <c r="F18"/>
  <c r="K18" s="1"/>
  <c r="F29"/>
  <c r="K29" s="1"/>
  <c r="F60"/>
  <c r="K60" s="1"/>
  <c r="F15"/>
  <c r="K15" s="1"/>
  <c r="F10"/>
  <c r="K10" s="1"/>
  <c r="F9"/>
  <c r="K9" s="1"/>
  <c r="F8"/>
  <c r="O60"/>
  <c r="F54"/>
  <c r="K54" s="1"/>
  <c r="K8" l="1"/>
  <c r="AC16"/>
  <c r="U16"/>
  <c r="R15"/>
  <c r="S15" s="1"/>
  <c r="R14"/>
  <c r="S14" s="1"/>
  <c r="I16" l="1"/>
  <c r="H69"/>
  <c r="F27" l="1"/>
  <c r="Z39"/>
  <c r="AG39" s="1"/>
  <c r="V23"/>
  <c r="R23"/>
  <c r="O23"/>
  <c r="F23"/>
  <c r="K23" s="1"/>
  <c r="E39"/>
  <c r="D39"/>
  <c r="C39"/>
  <c r="Z28"/>
  <c r="AG28" s="1"/>
  <c r="V28"/>
  <c r="R28"/>
  <c r="O28"/>
  <c r="F28"/>
  <c r="K28" s="1"/>
  <c r="K27" l="1"/>
  <c r="K35" s="1"/>
  <c r="F35"/>
  <c r="S23"/>
  <c r="F39"/>
  <c r="K39" s="1"/>
  <c r="S28"/>
  <c r="AA23"/>
  <c r="V39"/>
  <c r="R39"/>
  <c r="AB23" l="1"/>
  <c r="R18" l="1"/>
  <c r="R19"/>
  <c r="R20"/>
  <c r="R21"/>
  <c r="R22"/>
  <c r="R24"/>
  <c r="O24"/>
  <c r="S24" l="1"/>
  <c r="AE23"/>
  <c r="V24"/>
  <c r="W24" s="1"/>
  <c r="W26" s="1"/>
  <c r="AE26" l="1"/>
  <c r="AE78" s="1"/>
  <c r="AG23"/>
  <c r="X24"/>
  <c r="Z24" l="1"/>
  <c r="X26"/>
  <c r="X78" s="1"/>
  <c r="Y24"/>
  <c r="Y26" s="1"/>
  <c r="Y78" s="1"/>
  <c r="AA24" l="1"/>
  <c r="AA26" s="1"/>
  <c r="AA78" s="1"/>
  <c r="AB24" l="1"/>
  <c r="S39"/>
  <c r="AB26" l="1"/>
  <c r="AB78" s="1"/>
  <c r="AG24"/>
  <c r="AF69"/>
  <c r="AE69"/>
  <c r="AD69"/>
  <c r="AC69"/>
  <c r="AB69"/>
  <c r="AA69"/>
  <c r="Y69"/>
  <c r="X69"/>
  <c r="W69"/>
  <c r="U69"/>
  <c r="T69"/>
  <c r="Q69"/>
  <c r="P69"/>
  <c r="N69"/>
  <c r="M69"/>
  <c r="L69"/>
  <c r="J69"/>
  <c r="I69"/>
  <c r="G69"/>
  <c r="E69"/>
  <c r="D69"/>
  <c r="C69"/>
  <c r="Z68"/>
  <c r="AG68" s="1"/>
  <c r="R68"/>
  <c r="O68"/>
  <c r="F68"/>
  <c r="K68" s="1"/>
  <c r="Z67"/>
  <c r="AG67" s="1"/>
  <c r="R67"/>
  <c r="O67"/>
  <c r="F67"/>
  <c r="K67" s="1"/>
  <c r="Z66"/>
  <c r="AG66" s="1"/>
  <c r="R66"/>
  <c r="O66"/>
  <c r="F66"/>
  <c r="K66" s="1"/>
  <c r="AF65"/>
  <c r="AF79" s="1"/>
  <c r="AE65"/>
  <c r="AE79" s="1"/>
  <c r="AD65"/>
  <c r="AD79" s="1"/>
  <c r="AC65"/>
  <c r="AC79" s="1"/>
  <c r="AB65"/>
  <c r="AB79" s="1"/>
  <c r="AA65"/>
  <c r="AA79" s="1"/>
  <c r="Y65"/>
  <c r="Y79" s="1"/>
  <c r="X65"/>
  <c r="X79" s="1"/>
  <c r="W65"/>
  <c r="U65"/>
  <c r="U79" s="1"/>
  <c r="T65"/>
  <c r="Q65"/>
  <c r="Q79" s="1"/>
  <c r="P65"/>
  <c r="P79" s="1"/>
  <c r="N65"/>
  <c r="N79" s="1"/>
  <c r="M65"/>
  <c r="M79" s="1"/>
  <c r="L65"/>
  <c r="L79" s="1"/>
  <c r="J65"/>
  <c r="I65"/>
  <c r="I79" s="1"/>
  <c r="H65"/>
  <c r="H79" s="1"/>
  <c r="G65"/>
  <c r="E65"/>
  <c r="E79" s="1"/>
  <c r="D65"/>
  <c r="D79" s="1"/>
  <c r="C65"/>
  <c r="C79" s="1"/>
  <c r="Z64"/>
  <c r="AG64" s="1"/>
  <c r="R64"/>
  <c r="O64"/>
  <c r="F64"/>
  <c r="K64" s="1"/>
  <c r="Z63"/>
  <c r="AG63" s="1"/>
  <c r="R63"/>
  <c r="O63"/>
  <c r="F63"/>
  <c r="K63" s="1"/>
  <c r="Z62"/>
  <c r="AG62" s="1"/>
  <c r="R62"/>
  <c r="O62"/>
  <c r="F62"/>
  <c r="K62" s="1"/>
  <c r="Z60"/>
  <c r="AG60" s="1"/>
  <c r="R60"/>
  <c r="Z59"/>
  <c r="AG59" s="1"/>
  <c r="R59"/>
  <c r="O59"/>
  <c r="F59"/>
  <c r="K59" s="1"/>
  <c r="Z58"/>
  <c r="R58"/>
  <c r="O58"/>
  <c r="O61" s="1"/>
  <c r="F58"/>
  <c r="K58" s="1"/>
  <c r="V56"/>
  <c r="R56"/>
  <c r="O56"/>
  <c r="C56"/>
  <c r="C57" s="1"/>
  <c r="V55"/>
  <c r="R55"/>
  <c r="O55"/>
  <c r="F55"/>
  <c r="K55" s="1"/>
  <c r="V54"/>
  <c r="R54"/>
  <c r="G54"/>
  <c r="G57" s="1"/>
  <c r="Z53"/>
  <c r="V53"/>
  <c r="V57" s="1"/>
  <c r="R53"/>
  <c r="R57" s="1"/>
  <c r="O53"/>
  <c r="O57" s="1"/>
  <c r="F53"/>
  <c r="K53" s="1"/>
  <c r="Z38"/>
  <c r="AG38" s="1"/>
  <c r="V38"/>
  <c r="F38"/>
  <c r="K38" s="1"/>
  <c r="F37"/>
  <c r="K37" s="1"/>
  <c r="Z36"/>
  <c r="V36"/>
  <c r="R36"/>
  <c r="O36"/>
  <c r="F36"/>
  <c r="U45"/>
  <c r="Z29"/>
  <c r="AG29" s="1"/>
  <c r="V29"/>
  <c r="R29"/>
  <c r="O29"/>
  <c r="Z27"/>
  <c r="Z35" s="1"/>
  <c r="V27"/>
  <c r="R27"/>
  <c r="R35" s="1"/>
  <c r="O27"/>
  <c r="O35" s="1"/>
  <c r="O22"/>
  <c r="S22" s="1"/>
  <c r="F22"/>
  <c r="K22" s="1"/>
  <c r="O21"/>
  <c r="S21" s="1"/>
  <c r="F21"/>
  <c r="K21" s="1"/>
  <c r="V20"/>
  <c r="O20"/>
  <c r="S20" s="1"/>
  <c r="F20"/>
  <c r="K20" s="1"/>
  <c r="V19"/>
  <c r="O19"/>
  <c r="S19" s="1"/>
  <c r="F19"/>
  <c r="K19" s="1"/>
  <c r="V18"/>
  <c r="O18"/>
  <c r="S18" s="1"/>
  <c r="Z17"/>
  <c r="V17"/>
  <c r="R17"/>
  <c r="R26" s="1"/>
  <c r="O17"/>
  <c r="F17"/>
  <c r="AF16"/>
  <c r="AE16"/>
  <c r="AD16"/>
  <c r="AB16"/>
  <c r="AA16"/>
  <c r="Y16"/>
  <c r="X16"/>
  <c r="W16"/>
  <c r="T16"/>
  <c r="Q16"/>
  <c r="P16"/>
  <c r="N16"/>
  <c r="M16"/>
  <c r="L16"/>
  <c r="J16"/>
  <c r="H16"/>
  <c r="G16"/>
  <c r="E16"/>
  <c r="D16"/>
  <c r="C16"/>
  <c r="F14"/>
  <c r="K14" s="1"/>
  <c r="R13"/>
  <c r="S13" s="1"/>
  <c r="F13"/>
  <c r="K13" s="1"/>
  <c r="R12"/>
  <c r="S12" s="1"/>
  <c r="F12"/>
  <c r="K12" s="1"/>
  <c r="R11"/>
  <c r="S11" s="1"/>
  <c r="F11"/>
  <c r="R10"/>
  <c r="S10" s="1"/>
  <c r="R9"/>
  <c r="S9" s="1"/>
  <c r="R8"/>
  <c r="O8"/>
  <c r="Z7"/>
  <c r="AG7" s="1"/>
  <c r="V7"/>
  <c r="V79" l="1"/>
  <c r="V35"/>
  <c r="K11"/>
  <c r="F16"/>
  <c r="K36"/>
  <c r="AG36"/>
  <c r="K17"/>
  <c r="F26"/>
  <c r="T79"/>
  <c r="T70"/>
  <c r="J78"/>
  <c r="J79"/>
  <c r="K65"/>
  <c r="C77"/>
  <c r="W79"/>
  <c r="V26"/>
  <c r="U70"/>
  <c r="R61"/>
  <c r="R78" s="1"/>
  <c r="AG17"/>
  <c r="AG26" s="1"/>
  <c r="AG78" s="1"/>
  <c r="Z26"/>
  <c r="AG53"/>
  <c r="AG57" s="1"/>
  <c r="Z57"/>
  <c r="F61"/>
  <c r="K61"/>
  <c r="AG58"/>
  <c r="AG61" s="1"/>
  <c r="Z61"/>
  <c r="S17"/>
  <c r="S26" s="1"/>
  <c r="O26"/>
  <c r="O78" s="1"/>
  <c r="AG27"/>
  <c r="AG35" s="1"/>
  <c r="S8"/>
  <c r="S16" s="1"/>
  <c r="K69"/>
  <c r="AG16"/>
  <c r="W78"/>
  <c r="S55"/>
  <c r="AC70"/>
  <c r="R16"/>
  <c r="L77"/>
  <c r="Y77"/>
  <c r="AE77"/>
  <c r="U77"/>
  <c r="U78"/>
  <c r="J77"/>
  <c r="X77"/>
  <c r="H77"/>
  <c r="N77"/>
  <c r="W77"/>
  <c r="W45"/>
  <c r="AB77"/>
  <c r="E77"/>
  <c r="Q77"/>
  <c r="I77"/>
  <c r="D77"/>
  <c r="P77"/>
  <c r="AD77"/>
  <c r="AC77"/>
  <c r="M45"/>
  <c r="M77"/>
  <c r="T77"/>
  <c r="T78"/>
  <c r="AA77"/>
  <c r="AF77"/>
  <c r="V16"/>
  <c r="C45"/>
  <c r="S63"/>
  <c r="S66"/>
  <c r="F65"/>
  <c r="F79" s="1"/>
  <c r="Y45"/>
  <c r="AD45"/>
  <c r="F56"/>
  <c r="K56" s="1"/>
  <c r="S59"/>
  <c r="R65"/>
  <c r="R79" s="1"/>
  <c r="S67"/>
  <c r="S54"/>
  <c r="Q45"/>
  <c r="AC45"/>
  <c r="S29"/>
  <c r="S38"/>
  <c r="E70"/>
  <c r="S64"/>
  <c r="R69"/>
  <c r="I70"/>
  <c r="V37"/>
  <c r="T45"/>
  <c r="X70"/>
  <c r="V70"/>
  <c r="S56"/>
  <c r="S62"/>
  <c r="AF70"/>
  <c r="Z16"/>
  <c r="S60"/>
  <c r="E45"/>
  <c r="J45"/>
  <c r="S36"/>
  <c r="Q70"/>
  <c r="O65"/>
  <c r="O79" s="1"/>
  <c r="S68"/>
  <c r="P70"/>
  <c r="D70"/>
  <c r="AB70"/>
  <c r="O16"/>
  <c r="I45"/>
  <c r="N45"/>
  <c r="AA45"/>
  <c r="AE45"/>
  <c r="S58"/>
  <c r="F69"/>
  <c r="O69"/>
  <c r="M70"/>
  <c r="Y70"/>
  <c r="L70"/>
  <c r="H70"/>
  <c r="G45"/>
  <c r="K16"/>
  <c r="AG65"/>
  <c r="D45"/>
  <c r="L45"/>
  <c r="AB45"/>
  <c r="AF45"/>
  <c r="Z65"/>
  <c r="G70"/>
  <c r="W70"/>
  <c r="AE70"/>
  <c r="J70"/>
  <c r="N70"/>
  <c r="AD70"/>
  <c r="S27"/>
  <c r="S53"/>
  <c r="H45"/>
  <c r="P45"/>
  <c r="X45"/>
  <c r="Z69"/>
  <c r="AG69" s="1"/>
  <c r="C70"/>
  <c r="AA70"/>
  <c r="S35" l="1"/>
  <c r="F45"/>
  <c r="Z79"/>
  <c r="K79"/>
  <c r="AG79"/>
  <c r="S61"/>
  <c r="S78" s="1"/>
  <c r="S57"/>
  <c r="K57"/>
  <c r="K77" s="1"/>
  <c r="F57"/>
  <c r="F77" s="1"/>
  <c r="Z78"/>
  <c r="AG70"/>
  <c r="AG77"/>
  <c r="O77"/>
  <c r="AC80"/>
  <c r="AB80"/>
  <c r="S69"/>
  <c r="R77"/>
  <c r="M80"/>
  <c r="V77"/>
  <c r="V78"/>
  <c r="R70"/>
  <c r="Z77"/>
  <c r="C80"/>
  <c r="AD80"/>
  <c r="Q80"/>
  <c r="T80"/>
  <c r="D80"/>
  <c r="E80"/>
  <c r="W80"/>
  <c r="Y80"/>
  <c r="J80"/>
  <c r="O70"/>
  <c r="U80"/>
  <c r="AE80"/>
  <c r="V45"/>
  <c r="V80" s="1"/>
  <c r="X80"/>
  <c r="I80"/>
  <c r="S65"/>
  <c r="R45"/>
  <c r="AA80"/>
  <c r="N80"/>
  <c r="P80"/>
  <c r="AF80"/>
  <c r="H80"/>
  <c r="L80"/>
  <c r="AG45"/>
  <c r="Z70"/>
  <c r="Z45"/>
  <c r="O45"/>
  <c r="S79" l="1"/>
  <c r="K70"/>
  <c r="F70"/>
  <c r="R80"/>
  <c r="S77"/>
  <c r="O80"/>
  <c r="S45"/>
  <c r="AG80"/>
  <c r="S70"/>
  <c r="Z80"/>
  <c r="K26" l="1"/>
  <c r="K78" s="1"/>
  <c r="S80"/>
  <c r="F78" l="1"/>
  <c r="F80"/>
  <c r="K45"/>
  <c r="K80" s="1"/>
</calcChain>
</file>

<file path=xl/sharedStrings.xml><?xml version="1.0" encoding="utf-8"?>
<sst xmlns="http://schemas.openxmlformats.org/spreadsheetml/2006/main" count="189" uniqueCount="95">
  <si>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</si>
  <si>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</si>
  <si>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</si>
  <si>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</si>
  <si>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~ activitate curenta ~, din care:</t>
  </si>
  <si>
    <t>MEDICAMENTE, din care:</t>
  </si>
  <si>
    <t>MATERIALE SANITARE, din care:</t>
  </si>
  <si>
    <t>~ activitate curenta ~</t>
  </si>
  <si>
    <t>~ cost volum ~</t>
  </si>
  <si>
    <t>Valoarea contractului pentru eliberarea de medicamente cu si fara contributie personala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</si>
  <si>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</si>
  <si>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</si>
  <si>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</si>
  <si>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</si>
  <si>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</si>
  <si>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</si>
  <si>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</si>
  <si>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</si>
  <si>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</si>
  <si>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</si>
  <si>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</si>
  <si>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</si>
  <si>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</si>
  <si>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Trimestrul I</t>
  </si>
  <si>
    <t>Trimestrul II</t>
  </si>
  <si>
    <t>Trimestrul III</t>
  </si>
  <si>
    <t>Trimestrul IV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</si>
  <si>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</si>
  <si>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</si>
  <si>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</si>
  <si>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</si>
  <si>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</si>
  <si>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TOTAL MEDICAMENTE CU SI FARA CONTRIBUTIE PERSONALA:</t>
  </si>
  <si>
    <t>TOTAL Programul national de DIABET ZAHARAT:</t>
  </si>
  <si>
    <t>TOTAL Programul national de ONCOLOGIE:</t>
  </si>
  <si>
    <t>TOTAL Programul national de tratament pentru BOLI RARE:</t>
  </si>
  <si>
    <t>TOTAL Programul national de TRANSPLANT de organe, tesuturi si celule de origine umana:</t>
  </si>
  <si>
    <t>Mucoviscidoza</t>
  </si>
  <si>
    <t>consum ~ cost volum-rezultat ~  raportat in SIUI</t>
  </si>
  <si>
    <t>~Mucoviscidoza~</t>
  </si>
  <si>
    <t>~Maladia Duchenne~</t>
  </si>
  <si>
    <t>~Neuropatie optică ereditară Leber~</t>
  </si>
  <si>
    <t>~Sindromul Preder Willi~</t>
  </si>
  <si>
    <t>~Scleroza laterala amiotrofica~</t>
  </si>
  <si>
    <t>~Angioedemul ereditar~</t>
  </si>
  <si>
    <t>~Fibroza Pulmonara Idiopatica~</t>
  </si>
  <si>
    <t>Valoarea contractului pentru eliberarea de medicamente compensate 90% din sublista B pentru pensionarii cu venituri sub 900lei/luna - Pensionari 50% C.N.A.S. -</t>
  </si>
  <si>
    <t>~ medicamente 40% - pentru pensionarii cu pensii de pana la 900 lei / prevazute a fi finantate din venituri proprii ale M.S. sub forma de transferuri catre F.N.U.A.S.S. ~</t>
  </si>
  <si>
    <t>Valoarea contractului pentru eliberarea de medicamente M.S.S.</t>
  </si>
  <si>
    <t>Data alocarii / suplimentarii</t>
  </si>
  <si>
    <t>29.12.2017</t>
  </si>
  <si>
    <t xml:space="preserve">~ cost volum-rezultat ~ finalizat </t>
  </si>
  <si>
    <t xml:space="preserve">~ cost volum ~ </t>
  </si>
  <si>
    <t>CONSUM PENTRU ANUL 2018</t>
  </si>
  <si>
    <r>
      <t xml:space="preserve">INFLUENTE AN 2018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</si>
  <si>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TOTAL AN 2018:</t>
  </si>
  <si>
    <t>Trim I 2018</t>
  </si>
  <si>
    <t>Ianuarie 2018</t>
  </si>
  <si>
    <t>Februarie 2018</t>
  </si>
  <si>
    <t>Martie 2018</t>
  </si>
  <si>
    <t>Aprilie 2018</t>
  </si>
  <si>
    <t>Mai 2018</t>
  </si>
  <si>
    <t>Iunie 2018</t>
  </si>
  <si>
    <t>Iulie 2018</t>
  </si>
  <si>
    <t>August 2018</t>
  </si>
  <si>
    <t>Septembrie 2018</t>
  </si>
  <si>
    <t>Octombrie 2018</t>
  </si>
  <si>
    <t>Noiembrie 2018</t>
  </si>
  <si>
    <t>Decembrie 2018</t>
  </si>
  <si>
    <t>Art. 8 / 2017</t>
  </si>
  <si>
    <t>26.01.2018</t>
  </si>
  <si>
    <t>31.01.2018</t>
  </si>
  <si>
    <t>FILA BUGET ALOCATA PE ANUL 2018</t>
  </si>
  <si>
    <t>04.04.2018</t>
  </si>
  <si>
    <t>19.03.2018</t>
  </si>
  <si>
    <t>21.03.2018</t>
  </si>
  <si>
    <t>29.03.2018</t>
  </si>
  <si>
    <t>07.03.2018/ Art. 183/2017</t>
  </si>
  <si>
    <t>27.04.2018</t>
  </si>
  <si>
    <t>04.05.2018</t>
  </si>
  <si>
    <t>25.05.2018</t>
  </si>
  <si>
    <t>23.04.2018</t>
  </si>
  <si>
    <t>Trim II 2018</t>
  </si>
  <si>
    <t xml:space="preserve">~ cost volum-rezultat ~ </t>
  </si>
  <si>
    <t>13.06.2018</t>
  </si>
  <si>
    <t>21.06.2018</t>
  </si>
  <si>
    <t>29.06.2018</t>
  </si>
  <si>
    <t xml:space="preserve">~ cost volum-rezultat finalizat ~ </t>
  </si>
  <si>
    <t>20.07.2018</t>
  </si>
  <si>
    <t>Trim III 2018</t>
  </si>
  <si>
    <t>14.09.2018</t>
  </si>
  <si>
    <t>19.09.2018</t>
  </si>
  <si>
    <t>12.09.2018</t>
  </si>
  <si>
    <t>28.09.2018</t>
  </si>
  <si>
    <t>18.10.2018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</si>
</sst>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i/>
      <sz val="6"/>
      <color rgb="FFFF0000"/>
      <name val="Arial"/>
      <family val="2"/>
    </font>
    <font>
      <b/>
      <sz val="14"/>
      <color rgb="FFFF0000"/>
      <name val="Arial"/>
      <family val="2"/>
    </font>
    <font>
      <sz val="7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i/>
      <sz val="6"/>
      <name val="Arial"/>
      <family val="2"/>
    </font>
    <font>
      <sz val="6"/>
      <color theme="8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15" fillId="0" borderId="0" applyFill="0" applyBorder="0" applyAlignment="0" applyProtection="0"/>
    <xf numFmtId="0" fontId="16" fillId="0" borderId="0"/>
    <xf numFmtId="0" fontId="16" fillId="0" borderId="0"/>
    <xf numFmtId="0" fontId="1" fillId="0" borderId="0"/>
  </cellStyleXfs>
  <cellXfs count="214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4" fontId="13" fillId="6" borderId="31" xfId="0" applyNumberFormat="1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13" fillId="6" borderId="12" xfId="0" applyNumberFormat="1" applyFont="1" applyFill="1" applyBorder="1" applyAlignment="1">
      <alignment horizontal="right" vertical="center" shrinkToFit="1"/>
    </xf>
    <xf numFmtId="4" fontId="13" fillId="6" borderId="20" xfId="0" applyNumberFormat="1" applyFont="1" applyFill="1" applyBorder="1" applyAlignment="1">
      <alignment horizontal="right" vertical="center" shrinkToFit="1"/>
    </xf>
    <xf numFmtId="4" fontId="13" fillId="6" borderId="35" xfId="0" applyNumberFormat="1" applyFont="1" applyFill="1" applyBorder="1" applyAlignment="1">
      <alignment horizontal="right" vertical="center" shrinkToFit="1"/>
    </xf>
    <xf numFmtId="4" fontId="13" fillId="6" borderId="25" xfId="0" applyNumberFormat="1" applyFont="1" applyFill="1" applyBorder="1" applyAlignment="1">
      <alignment horizontal="right" vertical="center" shrinkToFit="1"/>
    </xf>
    <xf numFmtId="4" fontId="13" fillId="6" borderId="24" xfId="0" applyNumberFormat="1" applyFont="1" applyFill="1" applyBorder="1" applyAlignment="1">
      <alignment horizontal="right" vertical="center" shrinkToFit="1"/>
    </xf>
    <xf numFmtId="4" fontId="3" fillId="6" borderId="28" xfId="0" applyNumberFormat="1" applyFont="1" applyFill="1" applyBorder="1" applyAlignment="1">
      <alignment horizontal="right" vertical="center" shrinkToFit="1"/>
    </xf>
    <xf numFmtId="4" fontId="8" fillId="5" borderId="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3" fillId="3" borderId="28" xfId="0" applyNumberFormat="1" applyFont="1" applyFill="1" applyBorder="1" applyAlignment="1">
      <alignment horizontal="right" vertical="center" shrinkToFit="1"/>
    </xf>
    <xf numFmtId="4" fontId="3" fillId="3" borderId="34" xfId="0" applyNumberFormat="1" applyFont="1" applyFill="1" applyBorder="1" applyAlignment="1">
      <alignment horizontal="right" vertical="center" shrinkToFit="1"/>
    </xf>
    <xf numFmtId="49" fontId="3" fillId="3" borderId="15" xfId="0" applyNumberFormat="1" applyFont="1" applyFill="1" applyBorder="1" applyAlignment="1">
      <alignment horizontal="center" vertical="center" shrinkToFit="1"/>
    </xf>
    <xf numFmtId="4" fontId="13" fillId="6" borderId="32" xfId="0" applyNumberFormat="1" applyFont="1" applyFill="1" applyBorder="1" applyAlignment="1">
      <alignment horizontal="right" vertical="center" shrinkToFit="1"/>
    </xf>
    <xf numFmtId="4" fontId="3" fillId="3" borderId="39" xfId="0" applyNumberFormat="1" applyFont="1" applyFill="1" applyBorder="1" applyAlignment="1">
      <alignment horizontal="right" vertical="center" shrinkToFit="1"/>
    </xf>
    <xf numFmtId="4" fontId="3" fillId="3" borderId="40" xfId="0" applyNumberFormat="1" applyFont="1" applyFill="1" applyBorder="1" applyAlignment="1">
      <alignment horizontal="right" vertical="center" shrinkToFit="1"/>
    </xf>
    <xf numFmtId="4" fontId="3" fillId="3" borderId="29" xfId="0" applyNumberFormat="1" applyFont="1" applyFill="1" applyBorder="1" applyAlignment="1">
      <alignment horizontal="right" vertical="center" shrinkToFit="1"/>
    </xf>
    <xf numFmtId="4" fontId="3" fillId="6" borderId="39" xfId="0" applyNumberFormat="1" applyFont="1" applyFill="1" applyBorder="1" applyAlignment="1">
      <alignment horizontal="right" vertical="center" shrinkToFit="1"/>
    </xf>
    <xf numFmtId="49" fontId="13" fillId="3" borderId="23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3" fillId="6" borderId="21" xfId="0" applyNumberFormat="1" applyFont="1" applyFill="1" applyBorder="1" applyAlignment="1">
      <alignment horizontal="right" vertical="center" shrinkToFit="1"/>
    </xf>
    <xf numFmtId="0" fontId="11" fillId="5" borderId="27" xfId="1" applyFont="1" applyFill="1" applyBorder="1" applyAlignment="1">
      <alignment horizontal="center" vertical="center" wrapText="1"/>
    </xf>
    <xf numFmtId="4" fontId="8" fillId="5" borderId="18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 wrapText="1" shrinkToFit="1"/>
    </xf>
    <xf numFmtId="4" fontId="8" fillId="5" borderId="18" xfId="0" applyNumberFormat="1" applyFont="1" applyFill="1" applyBorder="1" applyAlignment="1">
      <alignment horizontal="center" vertical="center" wrapText="1" shrinkToFit="1"/>
    </xf>
    <xf numFmtId="49" fontId="13" fillId="3" borderId="17" xfId="0" applyNumberFormat="1" applyFont="1" applyFill="1" applyBorder="1" applyAlignment="1">
      <alignment horizontal="left" vertical="center" wrapText="1"/>
    </xf>
    <xf numFmtId="4" fontId="13" fillId="6" borderId="14" xfId="0" applyNumberFormat="1" applyFont="1" applyFill="1" applyBorder="1" applyAlignment="1">
      <alignment horizontal="right" vertical="center" shrinkToFit="1"/>
    </xf>
    <xf numFmtId="4" fontId="13" fillId="6" borderId="33" xfId="0" applyNumberFormat="1" applyFont="1" applyFill="1" applyBorder="1" applyAlignment="1">
      <alignment horizontal="right" vertical="center" shrinkToFit="1"/>
    </xf>
    <xf numFmtId="4" fontId="13" fillId="6" borderId="9" xfId="0" applyNumberFormat="1" applyFont="1" applyFill="1" applyBorder="1" applyAlignment="1">
      <alignment horizontal="right" vertical="center" shrinkToFit="1"/>
    </xf>
    <xf numFmtId="4" fontId="13" fillId="6" borderId="16" xfId="0" applyNumberFormat="1" applyFont="1" applyFill="1" applyBorder="1" applyAlignment="1">
      <alignment horizontal="right" vertical="center" shrinkToFit="1"/>
    </xf>
    <xf numFmtId="4" fontId="3" fillId="6" borderId="4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" fontId="13" fillId="6" borderId="40" xfId="0" applyNumberFormat="1" applyFont="1" applyFill="1" applyBorder="1" applyAlignment="1">
      <alignment horizontal="right" vertical="center" shrinkToFit="1"/>
    </xf>
    <xf numFmtId="4" fontId="3" fillId="6" borderId="34" xfId="0" applyNumberFormat="1" applyFont="1" applyFill="1" applyBorder="1" applyAlignment="1">
      <alignment horizontal="right" vertical="center" shrinkToFit="1"/>
    </xf>
    <xf numFmtId="4" fontId="13" fillId="6" borderId="41" xfId="0" applyNumberFormat="1" applyFont="1" applyFill="1" applyBorder="1" applyAlignment="1">
      <alignment horizontal="right" vertical="center" shrinkToFit="1"/>
    </xf>
    <xf numFmtId="4" fontId="13" fillId="6" borderId="42" xfId="0" applyNumberFormat="1" applyFont="1" applyFill="1" applyBorder="1" applyAlignment="1">
      <alignment horizontal="right" vertical="center" shrinkToFit="1"/>
    </xf>
    <xf numFmtId="4" fontId="13" fillId="6" borderId="43" xfId="0" applyNumberFormat="1" applyFont="1" applyFill="1" applyBorder="1" applyAlignment="1">
      <alignment horizontal="right" vertical="center" shrinkToFit="1"/>
    </xf>
    <xf numFmtId="4" fontId="13" fillId="6" borderId="30" xfId="0" applyNumberFormat="1" applyFont="1" applyFill="1" applyBorder="1" applyAlignment="1">
      <alignment horizontal="right" vertical="center" shrinkToFit="1"/>
    </xf>
    <xf numFmtId="49" fontId="13" fillId="3" borderId="7" xfId="0" applyNumberFormat="1" applyFont="1" applyFill="1" applyBorder="1" applyAlignment="1">
      <alignment horizontal="left" vertical="center" wrapText="1"/>
    </xf>
    <xf numFmtId="49" fontId="13" fillId="3" borderId="22" xfId="0" applyNumberFormat="1" applyFont="1" applyFill="1" applyBorder="1" applyAlignment="1">
      <alignment horizontal="left" vertical="center" wrapText="1"/>
    </xf>
    <xf numFmtId="49" fontId="9" fillId="3" borderId="23" xfId="0" applyNumberFormat="1" applyFont="1" applyFill="1" applyBorder="1" applyAlignment="1">
      <alignment horizontal="left" vertical="center" wrapText="1"/>
    </xf>
    <xf numFmtId="4" fontId="13" fillId="6" borderId="29" xfId="0" applyNumberFormat="1" applyFont="1" applyFill="1" applyBorder="1" applyAlignment="1">
      <alignment horizontal="right" vertical="center" shrinkToFit="1"/>
    </xf>
    <xf numFmtId="4" fontId="13" fillId="6" borderId="38" xfId="0" applyNumberFormat="1" applyFont="1" applyFill="1" applyBorder="1" applyAlignment="1">
      <alignment horizontal="right" vertical="center" shrinkToFit="1"/>
    </xf>
    <xf numFmtId="4" fontId="13" fillId="6" borderId="18" xfId="0" applyNumberFormat="1" applyFont="1" applyFill="1" applyBorder="1" applyAlignment="1">
      <alignment horizontal="right" vertical="center" shrinkToFit="1"/>
    </xf>
    <xf numFmtId="4" fontId="13" fillId="6" borderId="27" xfId="0" applyNumberFormat="1" applyFont="1" applyFill="1" applyBorder="1" applyAlignment="1">
      <alignment horizontal="right" vertical="center" shrinkToFit="1"/>
    </xf>
    <xf numFmtId="4" fontId="13" fillId="6" borderId="10" xfId="0" applyNumberFormat="1" applyFont="1" applyFill="1" applyBorder="1" applyAlignment="1">
      <alignment horizontal="right" vertical="center" shrinkToFit="1"/>
    </xf>
    <xf numFmtId="4" fontId="13" fillId="6" borderId="48" xfId="0" applyNumberFormat="1" applyFont="1" applyFill="1" applyBorder="1" applyAlignment="1">
      <alignment horizontal="right" vertical="center" shrinkToFit="1"/>
    </xf>
    <xf numFmtId="49" fontId="13" fillId="3" borderId="47" xfId="0" applyNumberFormat="1" applyFont="1" applyFill="1" applyBorder="1" applyAlignment="1">
      <alignment horizontal="left" vertical="center" wrapText="1"/>
    </xf>
    <xf numFmtId="4" fontId="13" fillId="6" borderId="19" xfId="0" applyNumberFormat="1" applyFont="1" applyFill="1" applyBorder="1" applyAlignment="1">
      <alignment horizontal="right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6" borderId="37" xfId="0" applyNumberFormat="1" applyFont="1" applyFill="1" applyBorder="1" applyAlignment="1">
      <alignment horizontal="right" vertical="center" shrinkToFit="1"/>
    </xf>
    <xf numFmtId="4" fontId="6" fillId="4" borderId="18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right" vertical="center" shrinkToFit="1"/>
    </xf>
    <xf numFmtId="4" fontId="3" fillId="6" borderId="50" xfId="0" applyNumberFormat="1" applyFont="1" applyFill="1" applyBorder="1" applyAlignment="1">
      <alignment horizontal="right" vertical="center" shrinkToFit="1"/>
    </xf>
    <xf numFmtId="0" fontId="22" fillId="5" borderId="27" xfId="1" applyFont="1" applyFill="1" applyBorder="1" applyAlignment="1">
      <alignment horizontal="center" vertical="center" wrapText="1"/>
    </xf>
    <xf numFmtId="4" fontId="13" fillId="6" borderId="26" xfId="0" applyNumberFormat="1" applyFont="1" applyFill="1" applyBorder="1" applyAlignment="1">
      <alignment horizontal="right" vertical="center" shrinkToFit="1"/>
    </xf>
    <xf numFmtId="0" fontId="22" fillId="5" borderId="19" xfId="1" applyFont="1" applyFill="1" applyBorder="1" applyAlignment="1">
      <alignment horizontal="center" vertical="center" wrapText="1"/>
    </xf>
    <xf numFmtId="4" fontId="3" fillId="6" borderId="8" xfId="0" applyNumberFormat="1" applyFont="1" applyFill="1" applyBorder="1" applyAlignment="1">
      <alignment horizontal="right" vertical="center" shrinkToFit="1"/>
    </xf>
    <xf numFmtId="0" fontId="9" fillId="5" borderId="3" xfId="1" applyFont="1" applyFill="1" applyBorder="1" applyAlignment="1">
      <alignment horizontal="center" vertical="center" wrapText="1"/>
    </xf>
    <xf numFmtId="0" fontId="10" fillId="5" borderId="50" xfId="1" applyFont="1" applyFill="1" applyBorder="1" applyAlignment="1">
      <alignment horizontal="center" vertical="center" wrapText="1"/>
    </xf>
    <xf numFmtId="4" fontId="20" fillId="6" borderId="21" xfId="0" applyNumberFormat="1" applyFont="1" applyFill="1" applyBorder="1" applyAlignment="1">
      <alignment horizontal="right" vertical="center" shrinkToFit="1"/>
    </xf>
    <xf numFmtId="4" fontId="20" fillId="6" borderId="24" xfId="0" applyNumberFormat="1" applyFont="1" applyFill="1" applyBorder="1" applyAlignment="1">
      <alignment horizontal="right" vertical="center" shrinkToFit="1"/>
    </xf>
    <xf numFmtId="4" fontId="20" fillId="6" borderId="27" xfId="0" applyNumberFormat="1" applyFont="1" applyFill="1" applyBorder="1" applyAlignment="1">
      <alignment horizontal="right" vertical="center" shrinkToFit="1"/>
    </xf>
    <xf numFmtId="4" fontId="8" fillId="5" borderId="38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 wrapText="1"/>
    </xf>
    <xf numFmtId="4" fontId="13" fillId="6" borderId="28" xfId="0" applyNumberFormat="1" applyFont="1" applyFill="1" applyBorder="1" applyAlignment="1">
      <alignment horizontal="right" vertical="center" shrinkToFit="1"/>
    </xf>
    <xf numFmtId="4" fontId="8" fillId="5" borderId="31" xfId="0" applyNumberFormat="1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 wrapText="1" shrinkToFit="1"/>
    </xf>
    <xf numFmtId="4" fontId="8" fillId="5" borderId="3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1" fillId="5" borderId="32" xfId="1" applyFont="1" applyFill="1" applyBorder="1" applyAlignment="1">
      <alignment horizontal="center" vertical="center" wrapText="1"/>
    </xf>
    <xf numFmtId="4" fontId="13" fillId="6" borderId="51" xfId="0" applyNumberFormat="1" applyFont="1" applyFill="1" applyBorder="1" applyAlignment="1">
      <alignment horizontal="right" vertical="center" shrinkToFit="1"/>
    </xf>
    <xf numFmtId="4" fontId="13" fillId="6" borderId="49" xfId="0" applyNumberFormat="1" applyFont="1" applyFill="1" applyBorder="1" applyAlignment="1">
      <alignment horizontal="right" vertical="center" shrinkToFit="1"/>
    </xf>
    <xf numFmtId="4" fontId="3" fillId="6" borderId="29" xfId="0" applyNumberFormat="1" applyFont="1" applyFill="1" applyBorder="1" applyAlignment="1">
      <alignment horizontal="right" vertical="center" shrinkToFit="1"/>
    </xf>
    <xf numFmtId="0" fontId="11" fillId="5" borderId="16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4" fontId="20" fillId="6" borderId="32" xfId="0" applyNumberFormat="1" applyFont="1" applyFill="1" applyBorder="1" applyAlignment="1">
      <alignment horizontal="right" vertical="center" shrinkToFit="1"/>
    </xf>
    <xf numFmtId="4" fontId="20" fillId="6" borderId="35" xfId="0" applyNumberFormat="1" applyFont="1" applyFill="1" applyBorder="1" applyAlignment="1">
      <alignment horizontal="right" vertical="center" shrinkToFit="1"/>
    </xf>
    <xf numFmtId="4" fontId="21" fillId="6" borderId="39" xfId="0" applyNumberFormat="1" applyFont="1" applyFill="1" applyBorder="1" applyAlignment="1">
      <alignment horizontal="right" vertical="center" shrinkToFit="1"/>
    </xf>
    <xf numFmtId="4" fontId="8" fillId="5" borderId="43" xfId="0" applyNumberFormat="1" applyFont="1" applyFill="1" applyBorder="1" applyAlignment="1">
      <alignment horizontal="center" vertical="center"/>
    </xf>
    <xf numFmtId="4" fontId="8" fillId="5" borderId="43" xfId="0" applyNumberFormat="1" applyFont="1" applyFill="1" applyBorder="1" applyAlignment="1">
      <alignment horizontal="center" vertical="center" wrapText="1" shrinkToFit="1"/>
    </xf>
    <xf numFmtId="4" fontId="8" fillId="5" borderId="43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 shrinkToFit="1"/>
    </xf>
    <xf numFmtId="4" fontId="13" fillId="6" borderId="39" xfId="0" applyNumberFormat="1" applyFont="1" applyFill="1" applyBorder="1" applyAlignment="1">
      <alignment horizontal="right" vertical="center" shrinkToFit="1"/>
    </xf>
    <xf numFmtId="49" fontId="1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" fontId="13" fillId="6" borderId="36" xfId="0" applyNumberFormat="1" applyFont="1" applyFill="1" applyBorder="1" applyAlignment="1">
      <alignment horizontal="right" vertical="center" shrinkToFit="1"/>
    </xf>
    <xf numFmtId="4" fontId="13" fillId="6" borderId="15" xfId="0" applyNumberFormat="1" applyFont="1" applyFill="1" applyBorder="1" applyAlignment="1">
      <alignment horizontal="right" vertical="center" shrinkToFit="1"/>
    </xf>
    <xf numFmtId="0" fontId="11" fillId="5" borderId="52" xfId="1" applyFont="1" applyFill="1" applyBorder="1" applyAlignment="1">
      <alignment horizontal="center" vertical="center" wrapText="1"/>
    </xf>
    <xf numFmtId="4" fontId="8" fillId="5" borderId="49" xfId="0" applyNumberFormat="1" applyFont="1" applyFill="1" applyBorder="1" applyAlignment="1">
      <alignment horizontal="center" vertical="center" wrapText="1"/>
    </xf>
    <xf numFmtId="4" fontId="13" fillId="6" borderId="45" xfId="0" applyNumberFormat="1" applyFont="1" applyFill="1" applyBorder="1" applyAlignment="1">
      <alignment horizontal="right" vertical="center" shrinkToFit="1"/>
    </xf>
    <xf numFmtId="4" fontId="8" fillId="5" borderId="49" xfId="0" applyNumberFormat="1" applyFont="1" applyFill="1" applyBorder="1" applyAlignment="1">
      <alignment horizontal="center" vertical="center" wrapText="1" shrinkToFit="1"/>
    </xf>
    <xf numFmtId="4" fontId="8" fillId="5" borderId="49" xfId="0" applyNumberFormat="1" applyFont="1" applyFill="1" applyBorder="1" applyAlignment="1">
      <alignment horizontal="center" vertical="center"/>
    </xf>
    <xf numFmtId="0" fontId="11" fillId="5" borderId="53" xfId="1" applyFont="1" applyFill="1" applyBorder="1" applyAlignment="1">
      <alignment horizontal="center" vertical="center" wrapText="1"/>
    </xf>
    <xf numFmtId="4" fontId="13" fillId="6" borderId="54" xfId="0" applyNumberFormat="1" applyFont="1" applyFill="1" applyBorder="1" applyAlignment="1">
      <alignment horizontal="right" vertical="center" shrinkToFit="1"/>
    </xf>
    <xf numFmtId="4" fontId="12" fillId="3" borderId="29" xfId="0" applyNumberFormat="1" applyFont="1" applyFill="1" applyBorder="1" applyAlignment="1">
      <alignment horizontal="right" vertical="center" shrinkToFit="1"/>
    </xf>
    <xf numFmtId="4" fontId="12" fillId="3" borderId="28" xfId="0" applyNumberFormat="1" applyFont="1" applyFill="1" applyBorder="1" applyAlignment="1">
      <alignment horizontal="right" vertical="center" shrinkToFit="1"/>
    </xf>
    <xf numFmtId="4" fontId="12" fillId="3" borderId="39" xfId="0" applyNumberFormat="1" applyFont="1" applyFill="1" applyBorder="1" applyAlignment="1">
      <alignment horizontal="right" vertical="center" shrinkToFit="1"/>
    </xf>
    <xf numFmtId="4" fontId="12" fillId="3" borderId="54" xfId="0" applyNumberFormat="1" applyFont="1" applyFill="1" applyBorder="1" applyAlignment="1">
      <alignment horizontal="right" vertical="center" shrinkToFit="1"/>
    </xf>
    <xf numFmtId="4" fontId="12" fillId="3" borderId="36" xfId="0" applyNumberFormat="1" applyFont="1" applyFill="1" applyBorder="1" applyAlignment="1">
      <alignment horizontal="right" vertical="center" shrinkToFit="1"/>
    </xf>
    <xf numFmtId="4" fontId="12" fillId="3" borderId="45" xfId="0" applyNumberFormat="1" applyFont="1" applyFill="1" applyBorder="1" applyAlignment="1">
      <alignment horizontal="right" vertical="center" shrinkToFit="1"/>
    </xf>
    <xf numFmtId="4" fontId="12" fillId="3" borderId="15" xfId="0" applyNumberFormat="1" applyFont="1" applyFill="1" applyBorder="1" applyAlignment="1">
      <alignment horizontal="right" vertical="center" shrinkToFit="1"/>
    </xf>
    <xf numFmtId="4" fontId="13" fillId="6" borderId="11" xfId="0" applyNumberFormat="1" applyFont="1" applyFill="1" applyBorder="1" applyAlignment="1">
      <alignment horizontal="right" vertical="center" shrinkToFit="1"/>
    </xf>
    <xf numFmtId="4" fontId="13" fillId="6" borderId="55" xfId="0" applyNumberFormat="1" applyFont="1" applyFill="1" applyBorder="1" applyAlignment="1">
      <alignment horizontal="right" vertical="center" shrinkToFit="1"/>
    </xf>
    <xf numFmtId="4" fontId="13" fillId="6" borderId="56" xfId="0" applyNumberFormat="1" applyFont="1" applyFill="1" applyBorder="1" applyAlignment="1">
      <alignment horizontal="right" vertical="center" shrinkToFi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4" fontId="3" fillId="4" borderId="42" xfId="0" applyNumberFormat="1" applyFont="1" applyFill="1" applyBorder="1" applyAlignment="1">
      <alignment horizontal="center" vertical="center"/>
    </xf>
    <xf numFmtId="4" fontId="3" fillId="4" borderId="25" xfId="0" applyNumberFormat="1" applyFont="1" applyFill="1" applyBorder="1" applyAlignment="1">
      <alignment horizontal="center" vertical="center"/>
    </xf>
    <xf numFmtId="4" fontId="3" fillId="4" borderId="38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/>
    </xf>
    <xf numFmtId="4" fontId="3" fillId="4" borderId="24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 wrapText="1"/>
    </xf>
    <xf numFmtId="4" fontId="3" fillId="4" borderId="27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8" fillId="3" borderId="30" xfId="1" applyFont="1" applyFill="1" applyBorder="1" applyAlignment="1">
      <alignment horizontal="center" vertical="center" wrapText="1"/>
    </xf>
    <xf numFmtId="0" fontId="8" fillId="3" borderId="38" xfId="1" applyFont="1" applyFill="1" applyBorder="1" applyAlignment="1">
      <alignment horizontal="center" vertical="center" wrapText="1"/>
    </xf>
    <xf numFmtId="0" fontId="23" fillId="3" borderId="21" xfId="1" applyFont="1" applyFill="1" applyBorder="1" applyAlignment="1">
      <alignment horizontal="center" vertical="center" wrapText="1"/>
    </xf>
    <xf numFmtId="0" fontId="23" fillId="3" borderId="27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7" fillId="3" borderId="30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4" fontId="7" fillId="3" borderId="30" xfId="0" applyNumberFormat="1" applyFont="1" applyFill="1" applyBorder="1" applyAlignment="1">
      <alignment horizontal="center" vertical="center" wrapText="1"/>
    </xf>
    <xf numFmtId="4" fontId="7" fillId="3" borderId="38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4" fontId="7" fillId="3" borderId="27" xfId="0" applyNumberFormat="1" applyFont="1" applyFill="1" applyBorder="1" applyAlignment="1">
      <alignment horizontal="center" vertical="center" wrapText="1"/>
    </xf>
    <xf numFmtId="4" fontId="7" fillId="3" borderId="30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" fontId="3" fillId="7" borderId="42" xfId="0" applyNumberFormat="1" applyFont="1" applyFill="1" applyBorder="1" applyAlignment="1">
      <alignment horizontal="center" vertical="center"/>
    </xf>
    <xf numFmtId="4" fontId="3" fillId="7" borderId="25" xfId="0" applyNumberFormat="1" applyFont="1" applyFill="1" applyBorder="1" applyAlignment="1">
      <alignment horizontal="center" vertical="center"/>
    </xf>
    <xf numFmtId="4" fontId="3" fillId="7" borderId="38" xfId="0" applyNumberFormat="1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>
      <alignment horizontal="center" vertical="center"/>
    </xf>
    <xf numFmtId="0" fontId="7" fillId="3" borderId="43" xfId="1" applyFont="1" applyFill="1" applyBorder="1" applyAlignment="1">
      <alignment horizontal="center" vertical="center" wrapText="1"/>
    </xf>
    <xf numFmtId="0" fontId="19" fillId="3" borderId="21" xfId="1" applyFont="1" applyFill="1" applyBorder="1" applyAlignment="1">
      <alignment horizontal="center" vertical="center" wrapText="1"/>
    </xf>
    <xf numFmtId="0" fontId="19" fillId="3" borderId="32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4" fontId="7" fillId="3" borderId="43" xfId="0" applyNumberFormat="1" applyFont="1" applyFill="1" applyBorder="1" applyAlignment="1">
      <alignment horizontal="center" vertical="center" wrapText="1"/>
    </xf>
    <xf numFmtId="4" fontId="7" fillId="3" borderId="32" xfId="0" applyNumberFormat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49" xfId="1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0" fontId="19" fillId="3" borderId="5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44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44" xfId="1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44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49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52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right" vertical="center" shrinkToFit="1"/>
    </xf>
    <xf numFmtId="4" fontId="3" fillId="6" borderId="6" xfId="0" applyNumberFormat="1" applyFont="1" applyFill="1" applyBorder="1" applyAlignment="1">
      <alignment horizontal="right" vertical="center" shrinkToFit="1"/>
    </xf>
    <xf numFmtId="0" fontId="7" fillId="3" borderId="37" xfId="1" applyFont="1" applyFill="1" applyBorder="1" applyAlignment="1">
      <alignment horizontal="center" vertical="center" wrapText="1"/>
    </xf>
    <xf numFmtId="0" fontId="9" fillId="5" borderId="37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shrinkToFit="1"/>
    </xf>
    <xf numFmtId="4" fontId="3" fillId="6" borderId="46" xfId="0" applyNumberFormat="1" applyFont="1" applyFill="1" applyBorder="1" applyAlignment="1">
      <alignment horizontal="right" vertical="center" shrinkToFit="1"/>
    </xf>
    <xf numFmtId="49" fontId="13" fillId="3" borderId="13" xfId="0" applyNumberFormat="1" applyFont="1" applyFill="1" applyBorder="1" applyAlignment="1">
      <alignment horizontal="left" vertical="center" wrapText="1"/>
    </xf>
    <xf numFmtId="49" fontId="13" fillId="3" borderId="57" xfId="0" applyNumberFormat="1" applyFont="1" applyFill="1" applyBorder="1" applyAlignment="1">
      <alignment horizontal="left" vertical="center" wrapText="1"/>
    </xf>
    <xf numFmtId="4" fontId="13" fillId="6" borderId="13" xfId="0" applyNumberFormat="1" applyFont="1" applyFill="1" applyBorder="1" applyAlignment="1">
      <alignment horizontal="right" vertical="center" shrinkToFit="1"/>
    </xf>
    <xf numFmtId="4" fontId="13" fillId="6" borderId="57" xfId="0" applyNumberFormat="1" applyFont="1" applyFill="1" applyBorder="1" applyAlignment="1">
      <alignment horizontal="right" vertical="center" shrinkToFit="1"/>
    </xf>
    <xf numFmtId="4" fontId="20" fillId="6" borderId="11" xfId="0" applyNumberFormat="1" applyFont="1" applyFill="1" applyBorder="1" applyAlignment="1">
      <alignment horizontal="right" vertical="center" shrinkToFit="1"/>
    </xf>
    <xf numFmtId="4" fontId="20" fillId="6" borderId="55" xfId="0" applyNumberFormat="1" applyFont="1" applyFill="1" applyBorder="1" applyAlignment="1">
      <alignment horizontal="right" vertical="center" shrinkToFit="1"/>
    </xf>
    <xf numFmtId="49" fontId="13" fillId="3" borderId="58" xfId="0" applyNumberFormat="1" applyFont="1" applyFill="1" applyBorder="1" applyAlignment="1">
      <alignment horizontal="left" vertical="center" wrapText="1"/>
    </xf>
    <xf numFmtId="4" fontId="13" fillId="6" borderId="58" xfId="0" applyNumberFormat="1" applyFont="1" applyFill="1" applyBorder="1" applyAlignment="1">
      <alignment horizontal="right" vertical="center" shrinkToFit="1"/>
    </xf>
    <xf numFmtId="4" fontId="20" fillId="6" borderId="56" xfId="0" applyNumberFormat="1" applyFont="1" applyFill="1" applyBorder="1" applyAlignment="1">
      <alignment horizontal="right" vertical="center" shrinkToFit="1"/>
    </xf>
    <xf numFmtId="49" fontId="3" fillId="3" borderId="59" xfId="0" applyNumberFormat="1" applyFont="1" applyFill="1" applyBorder="1" applyAlignment="1">
      <alignment horizontal="center" vertical="center" shrinkToFit="1"/>
    </xf>
    <xf numFmtId="4" fontId="3" fillId="6" borderId="4" xfId="0" applyNumberFormat="1" applyFont="1" applyFill="1" applyBorder="1" applyAlignment="1">
      <alignment horizontal="right" vertical="center" shrinkToFit="1"/>
    </xf>
    <xf numFmtId="4" fontId="3" fillId="6" borderId="60" xfId="0" applyNumberFormat="1" applyFont="1" applyFill="1" applyBorder="1" applyAlignment="1">
      <alignment horizontal="right" vertical="center" shrinkToFit="1"/>
    </xf>
    <xf numFmtId="4" fontId="3" fillId="6" borderId="59" xfId="0" applyNumberFormat="1" applyFont="1" applyFill="1" applyBorder="1" applyAlignment="1">
      <alignment horizontal="right" vertical="center" shrinkToFit="1"/>
    </xf>
    <xf numFmtId="4" fontId="3" fillId="6" borderId="61" xfId="0" applyNumberFormat="1" applyFont="1" applyFill="1" applyBorder="1" applyAlignment="1">
      <alignment horizontal="right" vertical="center" shrinkToFit="1"/>
    </xf>
  </cellXfs>
  <cellStyles count="6">
    <cellStyle name="Euro" xfId="2"/>
    <cellStyle name="Normal" xfId="0" builtinId="0"/>
    <cellStyle name="Normal 2" xfId="5"/>
    <cellStyle name="Normal 2 2" xfId="3"/>
    <cellStyle name="Normal 5" xfId="4"/>
    <cellStyle name="Normal_Print acte 21.10.2011" xfId="1"/>
  </cellStyles>
  <dxfs count="0"/>
  <tableStyles count="0" defaultTableStyle="TableStyleMedium9" defaultPivotStyle="PivotStyleLight16"/>
  <colors>
    <mruColors>
      <color rgb="FF2DFF8C"/>
      <color rgb="FFCC99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I80"/>
  <sheetViews>
    <sheetView tabSelected="1" zoomScaleNormal="100" workbookViewId="0">
      <pane xSplit="2" topLeftCell="M1" activePane="topRight" state="frozen"/>
      <selection pane="topRight" activeCell="Y44" sqref="Y44:AG44"/>
    </sheetView>
  </sheetViews>
  <sheetFormatPr defaultColWidth="1.28515625" defaultRowHeight="12" customHeight="1"/>
  <cols>
    <col min="1" max="1" width="1.28515625" style="6" customWidth="1"/>
    <col min="2" max="2" width="17.140625" style="6" customWidth="1"/>
    <col min="3" max="3" width="11.7109375" style="6" bestFit="1" customWidth="1"/>
    <col min="4" max="4" width="13.140625" style="6" customWidth="1"/>
    <col min="5" max="6" width="11.85546875" style="6" customWidth="1"/>
    <col min="7" max="7" width="13.7109375" style="6" customWidth="1"/>
    <col min="8" max="8" width="13.5703125" style="6" customWidth="1"/>
    <col min="9" max="9" width="11.85546875" style="6" customWidth="1"/>
    <col min="10" max="10" width="12.5703125" style="6" customWidth="1"/>
    <col min="11" max="11" width="11.7109375" style="6" customWidth="1"/>
    <col min="12" max="17" width="17.140625" style="6" customWidth="1"/>
    <col min="18" max="18" width="10.140625" style="6" customWidth="1"/>
    <col min="19" max="19" width="11.7109375" style="6" customWidth="1"/>
    <col min="20" max="20" width="14.85546875" style="6" customWidth="1"/>
    <col min="21" max="21" width="19.85546875" style="6" customWidth="1"/>
    <col min="22" max="22" width="11.7109375" style="6" customWidth="1"/>
    <col min="23" max="23" width="17.140625" style="6" customWidth="1"/>
    <col min="24" max="24" width="12.140625" style="6" customWidth="1"/>
    <col min="25" max="25" width="17.140625" style="6" customWidth="1"/>
    <col min="26" max="26" width="9.7109375" style="6" customWidth="1"/>
    <col min="27" max="27" width="17.140625" style="6" customWidth="1"/>
    <col min="28" max="28" width="9.7109375" style="6" customWidth="1"/>
    <col min="29" max="30" width="17.140625" style="6" customWidth="1"/>
    <col min="31" max="32" width="9.7109375" style="6" customWidth="1"/>
    <col min="33" max="33" width="11.7109375" style="6" customWidth="1"/>
    <col min="34" max="34" width="9.85546875" style="8" customWidth="1"/>
    <col min="35" max="16384" width="1.28515625" style="6"/>
  </cols>
  <sheetData>
    <row r="1" spans="1:34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2"/>
    </row>
    <row r="2" spans="1:34" s="4" customFormat="1" ht="18">
      <c r="A2" s="3"/>
      <c r="B2" s="126" t="s">
        <v>49</v>
      </c>
      <c r="C2" s="129" t="s">
        <v>72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  <c r="AH2" s="33"/>
    </row>
    <row r="3" spans="1:34" s="4" customFormat="1" ht="10.5" customHeight="1">
      <c r="A3" s="3"/>
      <c r="B3" s="127"/>
      <c r="C3" s="132" t="s">
        <v>0</v>
      </c>
      <c r="D3" s="133"/>
      <c r="E3" s="133"/>
      <c r="F3" s="133"/>
      <c r="G3" s="133"/>
      <c r="H3" s="133"/>
      <c r="I3" s="133"/>
      <c r="J3" s="133"/>
      <c r="K3" s="133"/>
      <c r="L3" s="133" t="s">
        <v>27</v>
      </c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6"/>
      <c r="AH3" s="33"/>
    </row>
    <row r="4" spans="1:34" s="2" customFormat="1" ht="33.75" customHeight="1" thickBot="1">
      <c r="A4" s="1"/>
      <c r="B4" s="127"/>
      <c r="C4" s="134"/>
      <c r="D4" s="135"/>
      <c r="E4" s="135"/>
      <c r="F4" s="135"/>
      <c r="G4" s="135"/>
      <c r="H4" s="135"/>
      <c r="I4" s="135"/>
      <c r="J4" s="135"/>
      <c r="K4" s="135"/>
      <c r="L4" s="135" t="s">
        <v>28</v>
      </c>
      <c r="M4" s="135"/>
      <c r="N4" s="135"/>
      <c r="O4" s="135"/>
      <c r="P4" s="135"/>
      <c r="Q4" s="135"/>
      <c r="R4" s="135"/>
      <c r="S4" s="135"/>
      <c r="T4" s="137" t="s">
        <v>29</v>
      </c>
      <c r="U4" s="137"/>
      <c r="V4" s="137"/>
      <c r="W4" s="68" t="s">
        <v>30</v>
      </c>
      <c r="X4" s="135" t="s">
        <v>31</v>
      </c>
      <c r="Y4" s="135"/>
      <c r="Z4" s="135"/>
      <c r="AA4" s="135"/>
      <c r="AB4" s="135"/>
      <c r="AC4" s="135"/>
      <c r="AD4" s="135"/>
      <c r="AE4" s="135"/>
      <c r="AF4" s="135"/>
      <c r="AG4" s="138"/>
      <c r="AH4" s="34"/>
    </row>
    <row r="5" spans="1:34" s="2" customFormat="1" ht="12" customHeight="1" thickBot="1">
      <c r="A5" s="1"/>
      <c r="B5" s="127"/>
      <c r="C5" s="196" t="s">
        <v>4</v>
      </c>
      <c r="D5" s="140"/>
      <c r="E5" s="140"/>
      <c r="F5" s="141"/>
      <c r="G5" s="142" t="s">
        <v>87</v>
      </c>
      <c r="H5" s="144" t="s">
        <v>83</v>
      </c>
      <c r="I5" s="146" t="s">
        <v>52</v>
      </c>
      <c r="J5" s="148" t="s">
        <v>47</v>
      </c>
      <c r="K5" s="124" t="s">
        <v>32</v>
      </c>
      <c r="L5" s="150" t="s">
        <v>5</v>
      </c>
      <c r="M5" s="151"/>
      <c r="N5" s="151"/>
      <c r="O5" s="141"/>
      <c r="P5" s="150" t="s">
        <v>6</v>
      </c>
      <c r="Q5" s="151"/>
      <c r="R5" s="141"/>
      <c r="S5" s="124" t="s">
        <v>33</v>
      </c>
      <c r="T5" s="152" t="s">
        <v>7</v>
      </c>
      <c r="U5" s="154" t="s">
        <v>8</v>
      </c>
      <c r="V5" s="124" t="s">
        <v>34</v>
      </c>
      <c r="W5" s="124" t="s">
        <v>36</v>
      </c>
      <c r="X5" s="156" t="s">
        <v>37</v>
      </c>
      <c r="Y5" s="157"/>
      <c r="Z5" s="158"/>
      <c r="AA5" s="152" t="s">
        <v>43</v>
      </c>
      <c r="AB5" s="159" t="s">
        <v>44</v>
      </c>
      <c r="AC5" s="159" t="s">
        <v>45</v>
      </c>
      <c r="AD5" s="159" t="s">
        <v>40</v>
      </c>
      <c r="AE5" s="159" t="s">
        <v>42</v>
      </c>
      <c r="AF5" s="154" t="s">
        <v>41</v>
      </c>
      <c r="AG5" s="124" t="s">
        <v>35</v>
      </c>
      <c r="AH5" s="34"/>
    </row>
    <row r="6" spans="1:34" s="2" customFormat="1" ht="41.25" thickBot="1">
      <c r="A6" s="1"/>
      <c r="B6" s="128"/>
      <c r="C6" s="197" t="s">
        <v>9</v>
      </c>
      <c r="D6" s="75" t="s">
        <v>48</v>
      </c>
      <c r="E6" s="76" t="s">
        <v>46</v>
      </c>
      <c r="F6" s="73" t="s">
        <v>10</v>
      </c>
      <c r="G6" s="143"/>
      <c r="H6" s="145"/>
      <c r="I6" s="147"/>
      <c r="J6" s="149"/>
      <c r="K6" s="125"/>
      <c r="L6" s="80" t="s">
        <v>11</v>
      </c>
      <c r="M6" s="38" t="s">
        <v>12</v>
      </c>
      <c r="N6" s="38" t="s">
        <v>13</v>
      </c>
      <c r="O6" s="71" t="s">
        <v>14</v>
      </c>
      <c r="P6" s="39" t="s">
        <v>15</v>
      </c>
      <c r="Q6" s="40" t="s">
        <v>16</v>
      </c>
      <c r="R6" s="71" t="s">
        <v>17</v>
      </c>
      <c r="S6" s="125"/>
      <c r="T6" s="153"/>
      <c r="U6" s="155"/>
      <c r="V6" s="125"/>
      <c r="W6" s="125"/>
      <c r="X6" s="81" t="s">
        <v>19</v>
      </c>
      <c r="Y6" s="21" t="s">
        <v>18</v>
      </c>
      <c r="Z6" s="37" t="s">
        <v>20</v>
      </c>
      <c r="AA6" s="153"/>
      <c r="AB6" s="160"/>
      <c r="AC6" s="160"/>
      <c r="AD6" s="160"/>
      <c r="AE6" s="160"/>
      <c r="AF6" s="155"/>
      <c r="AG6" s="125"/>
      <c r="AH6" s="34"/>
    </row>
    <row r="7" spans="1:34" ht="11.25">
      <c r="A7" s="5"/>
      <c r="B7" s="55" t="s">
        <v>50</v>
      </c>
      <c r="C7" s="54">
        <v>96617630.099545687</v>
      </c>
      <c r="D7" s="15">
        <v>53758842.905308992</v>
      </c>
      <c r="E7" s="36">
        <v>1462526.9951453113</v>
      </c>
      <c r="F7" s="42">
        <f>C7+D7+E7</f>
        <v>151839000</v>
      </c>
      <c r="G7" s="54">
        <v>0</v>
      </c>
      <c r="H7" s="77">
        <v>185103340</v>
      </c>
      <c r="I7" s="42">
        <v>580140</v>
      </c>
      <c r="J7" s="42">
        <v>1336000</v>
      </c>
      <c r="K7" s="42">
        <f>F7+H7+I7+J7</f>
        <v>338858480</v>
      </c>
      <c r="L7" s="54">
        <v>11614009.305062627</v>
      </c>
      <c r="M7" s="15">
        <v>6897652.4041245701</v>
      </c>
      <c r="N7" s="15">
        <v>17237998.290812802</v>
      </c>
      <c r="O7" s="36">
        <f>L7+M7+N7</f>
        <v>35749660</v>
      </c>
      <c r="P7" s="54">
        <v>3455800</v>
      </c>
      <c r="Q7" s="15">
        <v>210810</v>
      </c>
      <c r="R7" s="36">
        <f>P7+Q7</f>
        <v>3666610</v>
      </c>
      <c r="S7" s="42">
        <f>O7+R7</f>
        <v>39416270</v>
      </c>
      <c r="T7" s="54">
        <v>52019108</v>
      </c>
      <c r="U7" s="36">
        <v>9328834</v>
      </c>
      <c r="V7" s="42">
        <f t="shared" ref="V7:V15" si="0">T7+U7</f>
        <v>61347942</v>
      </c>
      <c r="W7" s="42">
        <v>2099610</v>
      </c>
      <c r="X7" s="54">
        <v>270540</v>
      </c>
      <c r="Y7" s="15">
        <v>99880</v>
      </c>
      <c r="Z7" s="36">
        <f>X7+Y7</f>
        <v>370420</v>
      </c>
      <c r="AA7" s="54">
        <v>63000</v>
      </c>
      <c r="AB7" s="15">
        <v>0</v>
      </c>
      <c r="AC7" s="15">
        <v>251280</v>
      </c>
      <c r="AD7" s="15">
        <v>3136360</v>
      </c>
      <c r="AE7" s="15">
        <v>23820</v>
      </c>
      <c r="AF7" s="36">
        <v>0</v>
      </c>
      <c r="AG7" s="42">
        <f>Z7+AA7+AB7+AC7+AD7+AE7+AF7</f>
        <v>3844880</v>
      </c>
      <c r="AH7" s="23"/>
    </row>
    <row r="8" spans="1:34" ht="11.25">
      <c r="A8" s="5"/>
      <c r="B8" s="32" t="s">
        <v>70</v>
      </c>
      <c r="C8" s="52">
        <v>0</v>
      </c>
      <c r="D8" s="18">
        <v>0</v>
      </c>
      <c r="E8" s="19">
        <v>0</v>
      </c>
      <c r="F8" s="43">
        <f>C8+D8+E8</f>
        <v>0</v>
      </c>
      <c r="G8" s="52">
        <v>0</v>
      </c>
      <c r="H8" s="78">
        <v>0</v>
      </c>
      <c r="I8" s="43">
        <v>0</v>
      </c>
      <c r="J8" s="43">
        <v>0</v>
      </c>
      <c r="K8" s="43">
        <f t="shared" ref="K8:K15" si="1">F8+H8+I8+J8</f>
        <v>0</v>
      </c>
      <c r="L8" s="52">
        <v>5887823.354119258</v>
      </c>
      <c r="M8" s="18">
        <v>3353769.737495332</v>
      </c>
      <c r="N8" s="18">
        <v>8691516.9083854072</v>
      </c>
      <c r="O8" s="19">
        <f t="shared" ref="O8:O15" si="2">L8+M8+N8</f>
        <v>17933109.999999996</v>
      </c>
      <c r="P8" s="52">
        <v>212474</v>
      </c>
      <c r="Q8" s="18">
        <v>61326</v>
      </c>
      <c r="R8" s="19">
        <f t="shared" ref="R8:R15" si="3">P8+Q8</f>
        <v>273800</v>
      </c>
      <c r="S8" s="43">
        <f t="shared" ref="S8:S15" si="4">O8+R8</f>
        <v>18206909.999999996</v>
      </c>
      <c r="T8" s="52">
        <v>9947000</v>
      </c>
      <c r="U8" s="19">
        <v>13219417</v>
      </c>
      <c r="V8" s="43">
        <f t="shared" si="0"/>
        <v>23166417</v>
      </c>
      <c r="W8" s="43">
        <v>224853</v>
      </c>
      <c r="X8" s="52">
        <v>49371</v>
      </c>
      <c r="Y8" s="18">
        <v>51406</v>
      </c>
      <c r="Z8" s="19">
        <f t="shared" ref="Z8:Z15" si="5">X8+Y8</f>
        <v>100777</v>
      </c>
      <c r="AA8" s="52">
        <v>15049</v>
      </c>
      <c r="AB8" s="18">
        <v>0</v>
      </c>
      <c r="AC8" s="18">
        <v>0</v>
      </c>
      <c r="AD8" s="18">
        <v>0</v>
      </c>
      <c r="AE8" s="18">
        <v>0</v>
      </c>
      <c r="AF8" s="19">
        <v>0</v>
      </c>
      <c r="AG8" s="43">
        <f t="shared" ref="AG8:AG42" si="6">Z8+AA8+AB8+AC8+AD8+AE8+AF8</f>
        <v>115826</v>
      </c>
      <c r="AH8" s="23"/>
    </row>
    <row r="9" spans="1:34" ht="11.25">
      <c r="A9" s="5"/>
      <c r="B9" s="32" t="s">
        <v>71</v>
      </c>
      <c r="C9" s="52">
        <v>0</v>
      </c>
      <c r="D9" s="18">
        <v>0</v>
      </c>
      <c r="E9" s="19">
        <v>0</v>
      </c>
      <c r="F9" s="43">
        <f>C9+D9+E9</f>
        <v>0</v>
      </c>
      <c r="G9" s="52">
        <v>0</v>
      </c>
      <c r="H9" s="78">
        <v>0</v>
      </c>
      <c r="I9" s="43">
        <v>0</v>
      </c>
      <c r="J9" s="43">
        <v>0</v>
      </c>
      <c r="K9" s="43">
        <f t="shared" si="1"/>
        <v>0</v>
      </c>
      <c r="L9" s="52">
        <v>0</v>
      </c>
      <c r="M9" s="18">
        <v>0</v>
      </c>
      <c r="N9" s="18">
        <v>0</v>
      </c>
      <c r="O9" s="19">
        <f t="shared" si="2"/>
        <v>0</v>
      </c>
      <c r="P9" s="52">
        <v>0</v>
      </c>
      <c r="Q9" s="18">
        <v>0</v>
      </c>
      <c r="R9" s="19">
        <f t="shared" si="3"/>
        <v>0</v>
      </c>
      <c r="S9" s="43">
        <f t="shared" si="4"/>
        <v>0</v>
      </c>
      <c r="T9" s="52">
        <v>0</v>
      </c>
      <c r="U9" s="19">
        <v>0</v>
      </c>
      <c r="V9" s="43">
        <f t="shared" si="0"/>
        <v>0</v>
      </c>
      <c r="W9" s="43">
        <v>0</v>
      </c>
      <c r="X9" s="52">
        <v>0</v>
      </c>
      <c r="Y9" s="18">
        <v>0</v>
      </c>
      <c r="Z9" s="19">
        <f t="shared" si="5"/>
        <v>0</v>
      </c>
      <c r="AA9" s="52">
        <v>0</v>
      </c>
      <c r="AB9" s="18">
        <v>241560</v>
      </c>
      <c r="AC9" s="18">
        <v>0</v>
      </c>
      <c r="AD9" s="18">
        <v>0</v>
      </c>
      <c r="AE9" s="18">
        <v>0</v>
      </c>
      <c r="AF9" s="19">
        <v>0</v>
      </c>
      <c r="AG9" s="43">
        <f t="shared" si="6"/>
        <v>241560</v>
      </c>
      <c r="AH9" s="23"/>
    </row>
    <row r="10" spans="1:34" ht="11.25">
      <c r="A10" s="5"/>
      <c r="B10" s="57" t="s">
        <v>77</v>
      </c>
      <c r="C10" s="52">
        <v>0</v>
      </c>
      <c r="D10" s="18">
        <v>0</v>
      </c>
      <c r="E10" s="19">
        <v>0</v>
      </c>
      <c r="F10" s="43">
        <f>C10+D10+E10</f>
        <v>0</v>
      </c>
      <c r="G10" s="52">
        <v>0</v>
      </c>
      <c r="H10" s="78">
        <v>83496600</v>
      </c>
      <c r="I10" s="43">
        <v>0</v>
      </c>
      <c r="J10" s="43">
        <v>0</v>
      </c>
      <c r="K10" s="43">
        <f t="shared" si="1"/>
        <v>83496600</v>
      </c>
      <c r="L10" s="52">
        <v>0</v>
      </c>
      <c r="M10" s="18">
        <v>0</v>
      </c>
      <c r="N10" s="18">
        <v>0</v>
      </c>
      <c r="O10" s="19">
        <f t="shared" si="2"/>
        <v>0</v>
      </c>
      <c r="P10" s="52">
        <v>0</v>
      </c>
      <c r="Q10" s="18">
        <v>0</v>
      </c>
      <c r="R10" s="19">
        <f t="shared" si="3"/>
        <v>0</v>
      </c>
      <c r="S10" s="43">
        <f t="shared" si="4"/>
        <v>0</v>
      </c>
      <c r="T10" s="52">
        <v>0</v>
      </c>
      <c r="U10" s="19">
        <v>0</v>
      </c>
      <c r="V10" s="43">
        <f t="shared" si="0"/>
        <v>0</v>
      </c>
      <c r="W10" s="43">
        <v>0</v>
      </c>
      <c r="X10" s="52">
        <v>0</v>
      </c>
      <c r="Y10" s="18">
        <v>0</v>
      </c>
      <c r="Z10" s="19">
        <f t="shared" si="5"/>
        <v>0</v>
      </c>
      <c r="AA10" s="52">
        <v>0</v>
      </c>
      <c r="AB10" s="18">
        <v>0</v>
      </c>
      <c r="AC10" s="18">
        <v>0</v>
      </c>
      <c r="AD10" s="18">
        <v>0</v>
      </c>
      <c r="AE10" s="18">
        <v>0</v>
      </c>
      <c r="AF10" s="19">
        <v>0</v>
      </c>
      <c r="AG10" s="43">
        <f t="shared" si="6"/>
        <v>0</v>
      </c>
      <c r="AH10" s="23"/>
    </row>
    <row r="11" spans="1:34" ht="11.25">
      <c r="A11" s="5"/>
      <c r="B11" s="32" t="s">
        <v>74</v>
      </c>
      <c r="C11" s="52">
        <v>0</v>
      </c>
      <c r="D11" s="18">
        <v>0</v>
      </c>
      <c r="E11" s="19">
        <v>0</v>
      </c>
      <c r="F11" s="43">
        <f t="shared" ref="F11:F14" si="7">C11+D11+E11</f>
        <v>0</v>
      </c>
      <c r="G11" s="52">
        <v>0</v>
      </c>
      <c r="H11" s="78">
        <v>0</v>
      </c>
      <c r="I11" s="43">
        <v>0</v>
      </c>
      <c r="J11" s="43">
        <v>0</v>
      </c>
      <c r="K11" s="43">
        <f t="shared" si="1"/>
        <v>0</v>
      </c>
      <c r="L11" s="52">
        <v>0</v>
      </c>
      <c r="M11" s="18">
        <v>0</v>
      </c>
      <c r="N11" s="18">
        <v>0</v>
      </c>
      <c r="O11" s="19">
        <f t="shared" si="2"/>
        <v>0</v>
      </c>
      <c r="P11" s="52">
        <v>0</v>
      </c>
      <c r="Q11" s="18">
        <v>0</v>
      </c>
      <c r="R11" s="19">
        <f t="shared" si="3"/>
        <v>0</v>
      </c>
      <c r="S11" s="43">
        <f t="shared" si="4"/>
        <v>0</v>
      </c>
      <c r="T11" s="52">
        <v>0</v>
      </c>
      <c r="U11" s="19">
        <v>0</v>
      </c>
      <c r="V11" s="43">
        <f t="shared" si="0"/>
        <v>0</v>
      </c>
      <c r="W11" s="43">
        <v>0</v>
      </c>
      <c r="X11" s="52">
        <v>0</v>
      </c>
      <c r="Y11" s="18">
        <v>0</v>
      </c>
      <c r="Z11" s="19">
        <f t="shared" si="5"/>
        <v>0</v>
      </c>
      <c r="AA11" s="52">
        <v>0</v>
      </c>
      <c r="AB11" s="18">
        <v>263520</v>
      </c>
      <c r="AC11" s="18">
        <v>0</v>
      </c>
      <c r="AD11" s="18">
        <v>0</v>
      </c>
      <c r="AE11" s="18">
        <v>0</v>
      </c>
      <c r="AF11" s="19">
        <v>0</v>
      </c>
      <c r="AG11" s="43">
        <f t="shared" si="6"/>
        <v>263520</v>
      </c>
      <c r="AH11" s="23"/>
    </row>
    <row r="12" spans="1:34" ht="11.25">
      <c r="A12" s="5"/>
      <c r="B12" s="32" t="s">
        <v>75</v>
      </c>
      <c r="C12" s="52">
        <v>0</v>
      </c>
      <c r="D12" s="18">
        <v>0</v>
      </c>
      <c r="E12" s="19">
        <v>0</v>
      </c>
      <c r="F12" s="43">
        <f t="shared" si="7"/>
        <v>0</v>
      </c>
      <c r="G12" s="52">
        <v>0</v>
      </c>
      <c r="H12" s="78">
        <v>0</v>
      </c>
      <c r="I12" s="43">
        <v>0</v>
      </c>
      <c r="J12" s="43">
        <v>0</v>
      </c>
      <c r="K12" s="43">
        <f t="shared" si="1"/>
        <v>0</v>
      </c>
      <c r="L12" s="52">
        <v>0</v>
      </c>
      <c r="M12" s="18">
        <v>0</v>
      </c>
      <c r="N12" s="18">
        <v>0</v>
      </c>
      <c r="O12" s="19">
        <f t="shared" si="2"/>
        <v>0</v>
      </c>
      <c r="P12" s="52">
        <v>0</v>
      </c>
      <c r="Q12" s="18">
        <v>0</v>
      </c>
      <c r="R12" s="19">
        <f t="shared" si="3"/>
        <v>0</v>
      </c>
      <c r="S12" s="43">
        <f t="shared" si="4"/>
        <v>0</v>
      </c>
      <c r="T12" s="52">
        <v>0</v>
      </c>
      <c r="U12" s="19">
        <v>0</v>
      </c>
      <c r="V12" s="43">
        <f t="shared" si="0"/>
        <v>0</v>
      </c>
      <c r="W12" s="43">
        <v>0</v>
      </c>
      <c r="X12" s="52">
        <v>0</v>
      </c>
      <c r="Y12" s="18">
        <v>0</v>
      </c>
      <c r="Z12" s="19">
        <f t="shared" si="5"/>
        <v>0</v>
      </c>
      <c r="AA12" s="52">
        <v>0</v>
      </c>
      <c r="AB12" s="18">
        <v>0</v>
      </c>
      <c r="AC12" s="18">
        <v>105000.00000000221</v>
      </c>
      <c r="AD12" s="18">
        <v>0</v>
      </c>
      <c r="AE12" s="18">
        <v>14099.999999999927</v>
      </c>
      <c r="AF12" s="19">
        <v>0</v>
      </c>
      <c r="AG12" s="43">
        <f t="shared" si="6"/>
        <v>119100.00000000214</v>
      </c>
      <c r="AH12" s="23"/>
    </row>
    <row r="13" spans="1:34" ht="11.25">
      <c r="A13" s="5"/>
      <c r="B13" s="32" t="s">
        <v>76</v>
      </c>
      <c r="C13" s="52">
        <v>719000</v>
      </c>
      <c r="D13" s="18">
        <v>0</v>
      </c>
      <c r="E13" s="19">
        <v>0</v>
      </c>
      <c r="F13" s="43">
        <f t="shared" si="7"/>
        <v>719000</v>
      </c>
      <c r="G13" s="52">
        <v>0</v>
      </c>
      <c r="H13" s="78">
        <v>0</v>
      </c>
      <c r="I13" s="43">
        <v>0</v>
      </c>
      <c r="J13" s="43">
        <v>0</v>
      </c>
      <c r="K13" s="43">
        <f t="shared" si="1"/>
        <v>719000</v>
      </c>
      <c r="L13" s="52">
        <v>0</v>
      </c>
      <c r="M13" s="18">
        <v>0</v>
      </c>
      <c r="N13" s="18">
        <v>0</v>
      </c>
      <c r="O13" s="19">
        <f t="shared" si="2"/>
        <v>0</v>
      </c>
      <c r="P13" s="52">
        <v>0</v>
      </c>
      <c r="Q13" s="18">
        <v>0</v>
      </c>
      <c r="R13" s="19">
        <f t="shared" si="3"/>
        <v>0</v>
      </c>
      <c r="S13" s="43">
        <f t="shared" si="4"/>
        <v>0</v>
      </c>
      <c r="T13" s="52">
        <v>0</v>
      </c>
      <c r="U13" s="19">
        <v>0</v>
      </c>
      <c r="V13" s="43">
        <f t="shared" si="0"/>
        <v>0</v>
      </c>
      <c r="W13" s="43">
        <v>0</v>
      </c>
      <c r="X13" s="52">
        <v>0</v>
      </c>
      <c r="Y13" s="18">
        <v>0</v>
      </c>
      <c r="Z13" s="19">
        <f t="shared" si="5"/>
        <v>0</v>
      </c>
      <c r="AA13" s="52">
        <v>0</v>
      </c>
      <c r="AB13" s="18">
        <v>0</v>
      </c>
      <c r="AC13" s="18">
        <v>0</v>
      </c>
      <c r="AD13" s="18">
        <v>0</v>
      </c>
      <c r="AE13" s="18">
        <v>0</v>
      </c>
      <c r="AF13" s="19">
        <v>0</v>
      </c>
      <c r="AG13" s="43">
        <f t="shared" si="6"/>
        <v>0</v>
      </c>
      <c r="AH13" s="23"/>
    </row>
    <row r="14" spans="1:34" ht="11.25">
      <c r="A14" s="5"/>
      <c r="B14" s="32" t="s">
        <v>73</v>
      </c>
      <c r="C14" s="52">
        <v>0</v>
      </c>
      <c r="D14" s="18">
        <v>0</v>
      </c>
      <c r="E14" s="19">
        <v>0</v>
      </c>
      <c r="F14" s="43">
        <f t="shared" si="7"/>
        <v>0</v>
      </c>
      <c r="G14" s="52">
        <v>0</v>
      </c>
      <c r="H14" s="78">
        <v>0</v>
      </c>
      <c r="I14" s="43">
        <v>0</v>
      </c>
      <c r="J14" s="43">
        <v>0</v>
      </c>
      <c r="K14" s="43">
        <f t="shared" si="1"/>
        <v>0</v>
      </c>
      <c r="L14" s="52">
        <v>0</v>
      </c>
      <c r="M14" s="18">
        <v>0</v>
      </c>
      <c r="N14" s="18">
        <v>0</v>
      </c>
      <c r="O14" s="19">
        <f t="shared" si="2"/>
        <v>0</v>
      </c>
      <c r="P14" s="52">
        <v>0</v>
      </c>
      <c r="Q14" s="18">
        <v>0</v>
      </c>
      <c r="R14" s="19">
        <f t="shared" si="3"/>
        <v>0</v>
      </c>
      <c r="S14" s="43">
        <f t="shared" si="4"/>
        <v>0</v>
      </c>
      <c r="T14" s="52">
        <v>6618210</v>
      </c>
      <c r="U14" s="19">
        <v>0</v>
      </c>
      <c r="V14" s="43">
        <f t="shared" si="0"/>
        <v>6618210</v>
      </c>
      <c r="W14" s="43">
        <v>0</v>
      </c>
      <c r="X14" s="52">
        <v>0</v>
      </c>
      <c r="Y14" s="18">
        <v>0</v>
      </c>
      <c r="Z14" s="19">
        <f t="shared" si="5"/>
        <v>0</v>
      </c>
      <c r="AA14" s="52">
        <v>0</v>
      </c>
      <c r="AB14" s="18">
        <v>0</v>
      </c>
      <c r="AC14" s="18">
        <v>0</v>
      </c>
      <c r="AD14" s="18">
        <v>0</v>
      </c>
      <c r="AE14" s="18">
        <v>0</v>
      </c>
      <c r="AF14" s="19">
        <v>0</v>
      </c>
      <c r="AG14" s="43">
        <f t="shared" si="6"/>
        <v>0</v>
      </c>
      <c r="AH14" s="23"/>
    </row>
    <row r="15" spans="1:34" thickBot="1">
      <c r="A15" s="5"/>
      <c r="B15" s="64" t="s">
        <v>81</v>
      </c>
      <c r="C15" s="59">
        <v>-1010177.46614557</v>
      </c>
      <c r="D15" s="60">
        <v>-542436.18489871302</v>
      </c>
      <c r="E15" s="61">
        <v>-17676.548955744202</v>
      </c>
      <c r="F15" s="65">
        <f>C15+D15+E15</f>
        <v>-1570290.2000000272</v>
      </c>
      <c r="G15" s="59">
        <v>0</v>
      </c>
      <c r="H15" s="79">
        <v>-92452462.850000098</v>
      </c>
      <c r="I15" s="65">
        <v>-14476.65</v>
      </c>
      <c r="J15" s="65">
        <v>0</v>
      </c>
      <c r="K15" s="65">
        <f t="shared" si="1"/>
        <v>-94037229.700000137</v>
      </c>
      <c r="L15" s="59">
        <v>-3991827.6991818799</v>
      </c>
      <c r="M15" s="60">
        <v>-3532483.8416199</v>
      </c>
      <c r="N15" s="60">
        <v>-7019644.7591982102</v>
      </c>
      <c r="O15" s="61">
        <f t="shared" si="2"/>
        <v>-14543956.29999999</v>
      </c>
      <c r="P15" s="59">
        <v>-73720.879999999903</v>
      </c>
      <c r="Q15" s="60">
        <v>-20306</v>
      </c>
      <c r="R15" s="61">
        <f t="shared" si="3"/>
        <v>-94026.879999999903</v>
      </c>
      <c r="S15" s="65">
        <f t="shared" si="4"/>
        <v>-14637983.17999999</v>
      </c>
      <c r="T15" s="59">
        <v>-3869468.03</v>
      </c>
      <c r="U15" s="61">
        <v>-7280320.0999999996</v>
      </c>
      <c r="V15" s="65">
        <f t="shared" si="0"/>
        <v>-11149788.129999999</v>
      </c>
      <c r="W15" s="65">
        <v>-236462.75</v>
      </c>
      <c r="X15" s="59">
        <v>0</v>
      </c>
      <c r="Y15" s="60">
        <v>0</v>
      </c>
      <c r="Z15" s="61">
        <f t="shared" si="5"/>
        <v>0</v>
      </c>
      <c r="AA15" s="59">
        <v>-9238.02</v>
      </c>
      <c r="AB15" s="60">
        <v>-417290.04</v>
      </c>
      <c r="AC15" s="60">
        <v>0</v>
      </c>
      <c r="AD15" s="60">
        <v>-1474052.54</v>
      </c>
      <c r="AE15" s="60">
        <v>-7689.7799999999297</v>
      </c>
      <c r="AF15" s="61">
        <v>0</v>
      </c>
      <c r="AG15" s="65">
        <f t="shared" si="6"/>
        <v>-1908270.3800000001</v>
      </c>
      <c r="AH15" s="23"/>
    </row>
    <row r="16" spans="1:34" s="8" customFormat="1" thickBot="1">
      <c r="A16" s="7"/>
      <c r="B16" s="66" t="s">
        <v>23</v>
      </c>
      <c r="C16" s="67">
        <f t="shared" ref="C16:Q16" si="8">SUM(C7:C15)</f>
        <v>96326452.633400112</v>
      </c>
      <c r="D16" s="69">
        <f t="shared" si="8"/>
        <v>53216406.72041028</v>
      </c>
      <c r="E16" s="70">
        <f t="shared" si="8"/>
        <v>1444850.4461895672</v>
      </c>
      <c r="F16" s="74">
        <f>SUM(F7:F15)</f>
        <v>150987709.79999998</v>
      </c>
      <c r="G16" s="67">
        <f t="shared" si="8"/>
        <v>0</v>
      </c>
      <c r="H16" s="70">
        <f t="shared" si="8"/>
        <v>176147477.14999992</v>
      </c>
      <c r="I16" s="74">
        <f>SUM(I7:I15)</f>
        <v>565663.35</v>
      </c>
      <c r="J16" s="74">
        <f t="shared" si="8"/>
        <v>1336000</v>
      </c>
      <c r="K16" s="74">
        <f t="shared" si="8"/>
        <v>329036850.29999983</v>
      </c>
      <c r="L16" s="67">
        <f t="shared" si="8"/>
        <v>13510004.960000005</v>
      </c>
      <c r="M16" s="69">
        <f t="shared" si="8"/>
        <v>6718938.3000000026</v>
      </c>
      <c r="N16" s="69">
        <f t="shared" si="8"/>
        <v>18909870.439999998</v>
      </c>
      <c r="O16" s="70">
        <f t="shared" si="8"/>
        <v>39138813.70000001</v>
      </c>
      <c r="P16" s="67">
        <f t="shared" si="8"/>
        <v>3594553.12</v>
      </c>
      <c r="Q16" s="69">
        <f t="shared" si="8"/>
        <v>251830</v>
      </c>
      <c r="R16" s="70">
        <f>SUM(R7:R15)</f>
        <v>3846383.12</v>
      </c>
      <c r="S16" s="74">
        <f>SUM(S7:S15)</f>
        <v>42985196.820000008</v>
      </c>
      <c r="T16" s="67">
        <f>SUM(T7:T15)</f>
        <v>64714849.969999999</v>
      </c>
      <c r="U16" s="70">
        <f>SUM(U7:U15)</f>
        <v>15267930.9</v>
      </c>
      <c r="V16" s="74">
        <f>SUM(V7:V15)</f>
        <v>79982780.870000005</v>
      </c>
      <c r="W16" s="74">
        <f t="shared" ref="W16:AF16" si="9">SUM(W7:W15)</f>
        <v>2088000.25</v>
      </c>
      <c r="X16" s="67">
        <f t="shared" si="9"/>
        <v>319911</v>
      </c>
      <c r="Y16" s="69">
        <f t="shared" si="9"/>
        <v>151286</v>
      </c>
      <c r="Z16" s="70">
        <f t="shared" si="9"/>
        <v>471197</v>
      </c>
      <c r="AA16" s="67">
        <f t="shared" si="9"/>
        <v>68810.98</v>
      </c>
      <c r="AB16" s="69">
        <f t="shared" si="9"/>
        <v>87789.960000000021</v>
      </c>
      <c r="AC16" s="69">
        <f>SUM(AC7:AC15)</f>
        <v>356280.00000000221</v>
      </c>
      <c r="AD16" s="69">
        <f t="shared" si="9"/>
        <v>1662307.46</v>
      </c>
      <c r="AE16" s="69">
        <f t="shared" si="9"/>
        <v>30230.219999999998</v>
      </c>
      <c r="AF16" s="70">
        <f t="shared" si="9"/>
        <v>0</v>
      </c>
      <c r="AG16" s="74">
        <f>SUM(AG7:AG15)</f>
        <v>2676615.620000002</v>
      </c>
      <c r="AH16" s="23"/>
    </row>
    <row r="17" spans="1:34" ht="11.25">
      <c r="A17" s="5"/>
      <c r="B17" s="55" t="s">
        <v>70</v>
      </c>
      <c r="C17" s="54">
        <v>0</v>
      </c>
      <c r="D17" s="15">
        <v>0</v>
      </c>
      <c r="E17" s="36">
        <v>0</v>
      </c>
      <c r="F17" s="42">
        <f t="shared" ref="F17:F42" si="10">C17+D17+E17</f>
        <v>0</v>
      </c>
      <c r="G17" s="54">
        <v>0</v>
      </c>
      <c r="H17" s="77">
        <v>0</v>
      </c>
      <c r="I17" s="42">
        <v>0</v>
      </c>
      <c r="J17" s="42">
        <v>0</v>
      </c>
      <c r="K17" s="42">
        <f t="shared" ref="K17:K25" si="11">F17+H17+I17+J17</f>
        <v>0</v>
      </c>
      <c r="L17" s="54">
        <v>2944847.6435233094</v>
      </c>
      <c r="M17" s="15">
        <v>1724898.0106476564</v>
      </c>
      <c r="N17" s="15">
        <v>4362884.3458288647</v>
      </c>
      <c r="O17" s="36">
        <f>L17+M17+N17</f>
        <v>9032629.9999998305</v>
      </c>
      <c r="P17" s="54">
        <v>2349464</v>
      </c>
      <c r="Q17" s="15">
        <v>235986</v>
      </c>
      <c r="R17" s="36">
        <f>P17+Q17</f>
        <v>2585450</v>
      </c>
      <c r="S17" s="42">
        <f>O17+R17</f>
        <v>11618079.99999983</v>
      </c>
      <c r="T17" s="54">
        <v>14770994.000000009</v>
      </c>
      <c r="U17" s="36">
        <v>22532803.000000045</v>
      </c>
      <c r="V17" s="42">
        <f t="shared" ref="V17:V20" si="12">T17+U17</f>
        <v>37303797.000000052</v>
      </c>
      <c r="W17" s="42">
        <v>1986310.0000000019</v>
      </c>
      <c r="X17" s="54">
        <v>300745.00000000035</v>
      </c>
      <c r="Y17" s="15">
        <v>115294.00000000015</v>
      </c>
      <c r="Z17" s="36">
        <f t="shared" ref="Z17:Z25" si="13">X17+Y17</f>
        <v>416039.00000000047</v>
      </c>
      <c r="AA17" s="54">
        <v>74211</v>
      </c>
      <c r="AB17" s="15">
        <v>0</v>
      </c>
      <c r="AC17" s="15">
        <v>184269.99999999968</v>
      </c>
      <c r="AD17" s="15">
        <v>2272723.0000000014</v>
      </c>
      <c r="AE17" s="15">
        <v>17463.000000000036</v>
      </c>
      <c r="AF17" s="36">
        <v>0</v>
      </c>
      <c r="AG17" s="42">
        <f t="shared" si="6"/>
        <v>2964706.0000000014</v>
      </c>
      <c r="AH17" s="23"/>
    </row>
    <row r="18" spans="1:34" ht="11.25">
      <c r="A18" s="5"/>
      <c r="B18" s="32" t="s">
        <v>76</v>
      </c>
      <c r="C18" s="52">
        <v>35381842.565154634</v>
      </c>
      <c r="D18" s="18">
        <v>18999029.714016434</v>
      </c>
      <c r="E18" s="19">
        <v>619127.72082887369</v>
      </c>
      <c r="F18" s="43">
        <f>C18+D18+E18</f>
        <v>54999999.99999994</v>
      </c>
      <c r="G18" s="52">
        <v>0</v>
      </c>
      <c r="H18" s="19">
        <v>30000000.000000067</v>
      </c>
      <c r="I18" s="43">
        <v>625650</v>
      </c>
      <c r="J18" s="43">
        <v>492500</v>
      </c>
      <c r="K18" s="43">
        <f t="shared" si="11"/>
        <v>86118150</v>
      </c>
      <c r="L18" s="52">
        <v>0</v>
      </c>
      <c r="M18" s="18">
        <v>0</v>
      </c>
      <c r="N18" s="18">
        <v>0</v>
      </c>
      <c r="O18" s="19">
        <f>L18+M18+N18</f>
        <v>0</v>
      </c>
      <c r="P18" s="52">
        <v>0</v>
      </c>
      <c r="Q18" s="18">
        <v>0</v>
      </c>
      <c r="R18" s="19">
        <f t="shared" ref="R18:R25" si="14">P18+Q18</f>
        <v>0</v>
      </c>
      <c r="S18" s="43">
        <f t="shared" ref="S18:S25" si="15">O18+R18</f>
        <v>0</v>
      </c>
      <c r="T18" s="52">
        <v>0</v>
      </c>
      <c r="U18" s="19">
        <v>0</v>
      </c>
      <c r="V18" s="43">
        <f t="shared" si="12"/>
        <v>0</v>
      </c>
      <c r="W18" s="43">
        <v>0</v>
      </c>
      <c r="X18" s="52">
        <v>0</v>
      </c>
      <c r="Y18" s="18">
        <v>0</v>
      </c>
      <c r="Z18" s="19">
        <f t="shared" si="13"/>
        <v>0</v>
      </c>
      <c r="AA18" s="52">
        <v>0</v>
      </c>
      <c r="AB18" s="18">
        <v>0</v>
      </c>
      <c r="AC18" s="18">
        <v>0</v>
      </c>
      <c r="AD18" s="18">
        <v>0</v>
      </c>
      <c r="AE18" s="18">
        <v>0</v>
      </c>
      <c r="AF18" s="19">
        <v>0</v>
      </c>
      <c r="AG18" s="43">
        <f t="shared" si="6"/>
        <v>0</v>
      </c>
      <c r="AH18" s="23"/>
    </row>
    <row r="19" spans="1:34" ht="11.25">
      <c r="A19" s="5"/>
      <c r="B19" s="32" t="s">
        <v>81</v>
      </c>
      <c r="C19" s="52">
        <v>1010177.466145569</v>
      </c>
      <c r="D19" s="18">
        <v>542436.18489871256</v>
      </c>
      <c r="E19" s="19">
        <v>17676.54895574418</v>
      </c>
      <c r="F19" s="43">
        <f t="shared" si="10"/>
        <v>1570290.2000000258</v>
      </c>
      <c r="G19" s="52">
        <v>0</v>
      </c>
      <c r="H19" s="19">
        <v>92452462.850000054</v>
      </c>
      <c r="I19" s="43">
        <v>14476.65</v>
      </c>
      <c r="J19" s="43">
        <v>0</v>
      </c>
      <c r="K19" s="43">
        <f t="shared" si="11"/>
        <v>94037229.700000092</v>
      </c>
      <c r="L19" s="52">
        <v>3991827.6991818799</v>
      </c>
      <c r="M19" s="18">
        <v>3532483.8416199</v>
      </c>
      <c r="N19" s="18">
        <v>7019644.7591982102</v>
      </c>
      <c r="O19" s="19">
        <f t="shared" ref="O19" si="16">L19+M19+N19</f>
        <v>14543956.29999999</v>
      </c>
      <c r="P19" s="52">
        <v>73720.879999999888</v>
      </c>
      <c r="Q19" s="18">
        <v>20306</v>
      </c>
      <c r="R19" s="19">
        <f t="shared" si="14"/>
        <v>94026.879999999888</v>
      </c>
      <c r="S19" s="43">
        <f t="shared" si="15"/>
        <v>14637983.179999989</v>
      </c>
      <c r="T19" s="52">
        <v>3869468.0300000012</v>
      </c>
      <c r="U19" s="19">
        <v>7280320.0999999996</v>
      </c>
      <c r="V19" s="43">
        <f t="shared" si="12"/>
        <v>11149788.130000001</v>
      </c>
      <c r="W19" s="43">
        <v>236462.75</v>
      </c>
      <c r="X19" s="52">
        <v>0</v>
      </c>
      <c r="Y19" s="18">
        <v>0</v>
      </c>
      <c r="Z19" s="19">
        <f t="shared" si="13"/>
        <v>0</v>
      </c>
      <c r="AA19" s="52">
        <v>9238.0200000000041</v>
      </c>
      <c r="AB19" s="18">
        <v>417290.04</v>
      </c>
      <c r="AC19" s="18">
        <v>0</v>
      </c>
      <c r="AD19" s="18">
        <v>1474052.54</v>
      </c>
      <c r="AE19" s="18">
        <v>7689.7799999999261</v>
      </c>
      <c r="AF19" s="19">
        <v>0</v>
      </c>
      <c r="AG19" s="43">
        <f t="shared" si="6"/>
        <v>1908270.3800000001</v>
      </c>
      <c r="AH19" s="23"/>
    </row>
    <row r="20" spans="1:34" ht="11.25">
      <c r="A20" s="5"/>
      <c r="B20" s="32" t="s">
        <v>78</v>
      </c>
      <c r="C20" s="52">
        <v>31410228.549545303</v>
      </c>
      <c r="D20" s="18">
        <v>16764050.206605755</v>
      </c>
      <c r="E20" s="19">
        <v>548721.24384894816</v>
      </c>
      <c r="F20" s="43">
        <f t="shared" si="10"/>
        <v>48723000.000000007</v>
      </c>
      <c r="G20" s="52">
        <v>0</v>
      </c>
      <c r="H20" s="19">
        <v>48413060.000000238</v>
      </c>
      <c r="I20" s="43">
        <v>1251299.9999999986</v>
      </c>
      <c r="J20" s="43">
        <v>841499.99999999953</v>
      </c>
      <c r="K20" s="43">
        <f t="shared" si="11"/>
        <v>99228860.000000238</v>
      </c>
      <c r="L20" s="52">
        <v>0</v>
      </c>
      <c r="M20" s="18">
        <v>0</v>
      </c>
      <c r="N20" s="18">
        <v>0</v>
      </c>
      <c r="O20" s="19">
        <f t="shared" ref="O20:O25" si="17">L20+M20+N20</f>
        <v>0</v>
      </c>
      <c r="P20" s="52">
        <v>0</v>
      </c>
      <c r="Q20" s="18">
        <v>0</v>
      </c>
      <c r="R20" s="19">
        <f t="shared" si="14"/>
        <v>0</v>
      </c>
      <c r="S20" s="43">
        <f t="shared" si="15"/>
        <v>0</v>
      </c>
      <c r="T20" s="52">
        <v>0</v>
      </c>
      <c r="U20" s="19">
        <v>0</v>
      </c>
      <c r="V20" s="43">
        <f t="shared" si="12"/>
        <v>0</v>
      </c>
      <c r="W20" s="43">
        <v>0</v>
      </c>
      <c r="X20" s="52">
        <v>0</v>
      </c>
      <c r="Y20" s="18">
        <v>0</v>
      </c>
      <c r="Z20" s="19">
        <f t="shared" si="13"/>
        <v>0</v>
      </c>
      <c r="AA20" s="52">
        <v>0</v>
      </c>
      <c r="AB20" s="18">
        <v>0</v>
      </c>
      <c r="AC20" s="18">
        <v>0</v>
      </c>
      <c r="AD20" s="18">
        <v>0</v>
      </c>
      <c r="AE20" s="18">
        <v>0</v>
      </c>
      <c r="AF20" s="19">
        <v>0</v>
      </c>
      <c r="AG20" s="43">
        <f t="shared" si="6"/>
        <v>0</v>
      </c>
      <c r="AH20" s="23"/>
    </row>
    <row r="21" spans="1:34" ht="11.25">
      <c r="A21" s="5"/>
      <c r="B21" s="32" t="s">
        <v>79</v>
      </c>
      <c r="C21" s="52">
        <v>0</v>
      </c>
      <c r="D21" s="18">
        <v>0</v>
      </c>
      <c r="E21" s="19">
        <v>0</v>
      </c>
      <c r="F21" s="43">
        <f t="shared" si="10"/>
        <v>0</v>
      </c>
      <c r="G21" s="52">
        <v>0</v>
      </c>
      <c r="H21" s="78">
        <v>0</v>
      </c>
      <c r="I21" s="43">
        <v>0</v>
      </c>
      <c r="J21" s="43">
        <v>0</v>
      </c>
      <c r="K21" s="43">
        <f t="shared" si="11"/>
        <v>0</v>
      </c>
      <c r="L21" s="52">
        <v>0</v>
      </c>
      <c r="M21" s="18">
        <v>0</v>
      </c>
      <c r="N21" s="18">
        <v>0</v>
      </c>
      <c r="O21" s="19">
        <f t="shared" si="17"/>
        <v>0</v>
      </c>
      <c r="P21" s="52">
        <v>0</v>
      </c>
      <c r="Q21" s="18">
        <v>0</v>
      </c>
      <c r="R21" s="19">
        <f t="shared" si="14"/>
        <v>0</v>
      </c>
      <c r="S21" s="43">
        <f t="shared" si="15"/>
        <v>0</v>
      </c>
      <c r="T21" s="52">
        <v>43314770</v>
      </c>
      <c r="U21" s="19">
        <v>0</v>
      </c>
      <c r="V21" s="43">
        <f>T21+U21</f>
        <v>43314770</v>
      </c>
      <c r="W21" s="43">
        <v>0</v>
      </c>
      <c r="X21" s="52">
        <v>0</v>
      </c>
      <c r="Y21" s="18">
        <v>0</v>
      </c>
      <c r="Z21" s="19">
        <f t="shared" si="13"/>
        <v>0</v>
      </c>
      <c r="AA21" s="52">
        <v>0</v>
      </c>
      <c r="AB21" s="18">
        <v>0</v>
      </c>
      <c r="AC21" s="18">
        <v>0</v>
      </c>
      <c r="AD21" s="18">
        <v>0</v>
      </c>
      <c r="AE21" s="18">
        <v>0</v>
      </c>
      <c r="AF21" s="19">
        <v>0</v>
      </c>
      <c r="AG21" s="43">
        <f t="shared" si="6"/>
        <v>0</v>
      </c>
      <c r="AH21" s="23"/>
    </row>
    <row r="22" spans="1:34" ht="11.25">
      <c r="A22" s="5"/>
      <c r="B22" s="32" t="s">
        <v>80</v>
      </c>
      <c r="C22" s="52">
        <v>0</v>
      </c>
      <c r="D22" s="18">
        <v>0</v>
      </c>
      <c r="E22" s="19">
        <v>0</v>
      </c>
      <c r="F22" s="43">
        <f t="shared" si="10"/>
        <v>0</v>
      </c>
      <c r="G22" s="52">
        <v>0</v>
      </c>
      <c r="H22" s="78">
        <v>0</v>
      </c>
      <c r="I22" s="43">
        <v>0</v>
      </c>
      <c r="J22" s="43">
        <v>0</v>
      </c>
      <c r="K22" s="43">
        <f t="shared" si="11"/>
        <v>0</v>
      </c>
      <c r="L22" s="52">
        <v>0</v>
      </c>
      <c r="M22" s="18">
        <v>0</v>
      </c>
      <c r="N22" s="18">
        <v>0</v>
      </c>
      <c r="O22" s="19">
        <f t="shared" si="17"/>
        <v>0</v>
      </c>
      <c r="P22" s="52">
        <v>0</v>
      </c>
      <c r="Q22" s="18">
        <v>0</v>
      </c>
      <c r="R22" s="19">
        <f t="shared" si="14"/>
        <v>0</v>
      </c>
      <c r="S22" s="43">
        <f t="shared" si="15"/>
        <v>0</v>
      </c>
      <c r="T22" s="52">
        <v>0</v>
      </c>
      <c r="U22" s="19">
        <v>0</v>
      </c>
      <c r="V22" s="43">
        <f>T22+U22</f>
        <v>0</v>
      </c>
      <c r="W22" s="43">
        <v>0</v>
      </c>
      <c r="X22" s="52">
        <v>28490</v>
      </c>
      <c r="Y22" s="18">
        <v>159310</v>
      </c>
      <c r="Z22" s="19">
        <f t="shared" si="13"/>
        <v>187800</v>
      </c>
      <c r="AA22" s="52">
        <v>0</v>
      </c>
      <c r="AB22" s="18">
        <v>0</v>
      </c>
      <c r="AC22" s="18">
        <v>624710</v>
      </c>
      <c r="AD22" s="18">
        <v>0</v>
      </c>
      <c r="AE22" s="18">
        <v>0</v>
      </c>
      <c r="AF22" s="19">
        <v>270000</v>
      </c>
      <c r="AG22" s="43">
        <f t="shared" si="6"/>
        <v>1082510</v>
      </c>
      <c r="AH22" s="23"/>
    </row>
    <row r="23" spans="1:34" ht="11.25">
      <c r="A23" s="5"/>
      <c r="B23" s="32" t="s">
        <v>84</v>
      </c>
      <c r="C23" s="52">
        <v>27376572.898120925</v>
      </c>
      <c r="D23" s="18">
        <v>14614885.62639381</v>
      </c>
      <c r="E23" s="19">
        <v>463541.47548526188</v>
      </c>
      <c r="F23" s="43">
        <f t="shared" ref="F23:F25" si="18">C23+D23+E23</f>
        <v>42455000</v>
      </c>
      <c r="G23" s="52">
        <v>0</v>
      </c>
      <c r="H23" s="78">
        <v>0</v>
      </c>
      <c r="I23" s="43">
        <v>0</v>
      </c>
      <c r="J23" s="43">
        <v>0</v>
      </c>
      <c r="K23" s="43">
        <f t="shared" si="11"/>
        <v>42455000</v>
      </c>
      <c r="L23" s="52">
        <v>5565852.2738099508</v>
      </c>
      <c r="M23" s="18">
        <v>2739652.9726651758</v>
      </c>
      <c r="N23" s="18">
        <v>7714894.7535248734</v>
      </c>
      <c r="O23" s="19">
        <f t="shared" si="17"/>
        <v>16020400</v>
      </c>
      <c r="P23" s="52">
        <v>1265892</v>
      </c>
      <c r="Q23" s="18">
        <v>91878</v>
      </c>
      <c r="R23" s="19">
        <f t="shared" ref="R23" si="19">P23+Q23</f>
        <v>1357770</v>
      </c>
      <c r="S23" s="43">
        <f t="shared" si="15"/>
        <v>17378170</v>
      </c>
      <c r="T23" s="52">
        <v>5012020</v>
      </c>
      <c r="U23" s="19">
        <v>0</v>
      </c>
      <c r="V23" s="43">
        <f t="shared" ref="V23" si="20">T23+U23</f>
        <v>5012020</v>
      </c>
      <c r="W23" s="43">
        <v>0</v>
      </c>
      <c r="X23" s="52">
        <v>0</v>
      </c>
      <c r="Y23" s="18">
        <v>0</v>
      </c>
      <c r="Z23" s="19">
        <f t="shared" si="13"/>
        <v>0</v>
      </c>
      <c r="AA23" s="52">
        <f t="shared" ref="AA23" si="21">Y23+Z23</f>
        <v>0</v>
      </c>
      <c r="AB23" s="18">
        <f t="shared" ref="AB23" si="22">Z23+AA23</f>
        <v>0</v>
      </c>
      <c r="AC23" s="18">
        <v>0</v>
      </c>
      <c r="AD23" s="18">
        <v>0</v>
      </c>
      <c r="AE23" s="18">
        <f t="shared" ref="AE23" si="23">AC23+AD23</f>
        <v>0</v>
      </c>
      <c r="AF23" s="19">
        <v>0</v>
      </c>
      <c r="AG23" s="43">
        <f t="shared" si="6"/>
        <v>0</v>
      </c>
      <c r="AH23" s="23"/>
    </row>
    <row r="24" spans="1:34" ht="11.25">
      <c r="A24" s="5"/>
      <c r="B24" s="32" t="s">
        <v>86</v>
      </c>
      <c r="C24" s="52">
        <v>0</v>
      </c>
      <c r="D24" s="18">
        <v>0</v>
      </c>
      <c r="E24" s="19">
        <v>0</v>
      </c>
      <c r="F24" s="43">
        <f t="shared" si="18"/>
        <v>0</v>
      </c>
      <c r="G24" s="52">
        <v>0</v>
      </c>
      <c r="H24" s="78">
        <v>0</v>
      </c>
      <c r="I24" s="43">
        <v>0</v>
      </c>
      <c r="J24" s="43">
        <v>0</v>
      </c>
      <c r="K24" s="43">
        <f t="shared" si="11"/>
        <v>0</v>
      </c>
      <c r="L24" s="52">
        <v>0</v>
      </c>
      <c r="M24" s="18">
        <v>0</v>
      </c>
      <c r="N24" s="18">
        <v>0</v>
      </c>
      <c r="O24" s="19">
        <f t="shared" si="17"/>
        <v>0</v>
      </c>
      <c r="P24" s="52">
        <v>0</v>
      </c>
      <c r="Q24" s="18">
        <v>0</v>
      </c>
      <c r="R24" s="19">
        <f t="shared" si="14"/>
        <v>0</v>
      </c>
      <c r="S24" s="43">
        <f t="shared" si="15"/>
        <v>0</v>
      </c>
      <c r="T24" s="52">
        <v>0</v>
      </c>
      <c r="U24" s="19">
        <v>0</v>
      </c>
      <c r="V24" s="43">
        <f t="shared" ref="V24:V25" si="24">T24+U24</f>
        <v>0</v>
      </c>
      <c r="W24" s="43">
        <f t="shared" ref="W24" si="25">U24+V24</f>
        <v>0</v>
      </c>
      <c r="X24" s="52">
        <f t="shared" ref="X24" si="26">V24+W24</f>
        <v>0</v>
      </c>
      <c r="Y24" s="18">
        <f t="shared" ref="Y24" si="27">W24+X24</f>
        <v>0</v>
      </c>
      <c r="Z24" s="19">
        <f t="shared" si="13"/>
        <v>0</v>
      </c>
      <c r="AA24" s="52">
        <f t="shared" ref="AA24" si="28">Y24+Z24</f>
        <v>0</v>
      </c>
      <c r="AB24" s="18">
        <f t="shared" ref="AB24" si="29">Z24+AA24</f>
        <v>0</v>
      </c>
      <c r="AC24" s="18">
        <v>0</v>
      </c>
      <c r="AD24" s="18">
        <v>0</v>
      </c>
      <c r="AE24" s="18">
        <v>40000</v>
      </c>
      <c r="AF24" s="19">
        <v>0</v>
      </c>
      <c r="AG24" s="43">
        <f t="shared" si="6"/>
        <v>40000</v>
      </c>
      <c r="AH24" s="23"/>
    </row>
    <row r="25" spans="1:34" thickBot="1">
      <c r="A25" s="5"/>
      <c r="B25" s="64" t="s">
        <v>88</v>
      </c>
      <c r="C25" s="59">
        <v>-99315.288966432199</v>
      </c>
      <c r="D25" s="60">
        <v>4063.0080852881001</v>
      </c>
      <c r="E25" s="61">
        <v>86162.220881171495</v>
      </c>
      <c r="F25" s="65">
        <f t="shared" si="18"/>
        <v>-9090.059999972611</v>
      </c>
      <c r="G25" s="59">
        <v>0</v>
      </c>
      <c r="H25" s="79">
        <v>-71135566.450000301</v>
      </c>
      <c r="I25" s="65">
        <v>-228559.63</v>
      </c>
      <c r="J25" s="65">
        <v>0</v>
      </c>
      <c r="K25" s="65">
        <f t="shared" si="11"/>
        <v>-71373216.140000269</v>
      </c>
      <c r="L25" s="59">
        <v>1463345.7434848601</v>
      </c>
      <c r="M25" s="60">
        <v>-1319601.9249327299</v>
      </c>
      <c r="N25" s="60">
        <v>-199172.04855194699</v>
      </c>
      <c r="O25" s="61">
        <f t="shared" si="17"/>
        <v>-55428.22999981686</v>
      </c>
      <c r="P25" s="59">
        <v>-203382.88</v>
      </c>
      <c r="Q25" s="60">
        <v>-117890</v>
      </c>
      <c r="R25" s="61">
        <f t="shared" si="14"/>
        <v>-321272.88</v>
      </c>
      <c r="S25" s="65">
        <f t="shared" si="15"/>
        <v>-376701.10999981686</v>
      </c>
      <c r="T25" s="59">
        <v>-3549314.0300000198</v>
      </c>
      <c r="U25" s="61">
        <v>-12073301.7900001</v>
      </c>
      <c r="V25" s="65">
        <f t="shared" si="24"/>
        <v>-15622615.82000012</v>
      </c>
      <c r="W25" s="65">
        <v>0</v>
      </c>
      <c r="X25" s="59">
        <v>-24857.658320861301</v>
      </c>
      <c r="Y25" s="60">
        <v>-80032.880000000296</v>
      </c>
      <c r="Z25" s="61">
        <f t="shared" si="13"/>
        <v>-104890.5383208616</v>
      </c>
      <c r="AA25" s="59">
        <v>-5019.3499999999904</v>
      </c>
      <c r="AB25" s="60">
        <v>-241710.12</v>
      </c>
      <c r="AC25" s="60">
        <v>-36614.736666665798</v>
      </c>
      <c r="AD25" s="60">
        <v>-1698598.05</v>
      </c>
      <c r="AE25" s="60">
        <v>-3240.6299999999601</v>
      </c>
      <c r="AF25" s="61">
        <v>-215845.89</v>
      </c>
      <c r="AG25" s="65">
        <f t="shared" si="6"/>
        <v>-2305919.3149875272</v>
      </c>
      <c r="AH25" s="23"/>
    </row>
    <row r="26" spans="1:34" s="8" customFormat="1" thickBot="1">
      <c r="A26" s="7"/>
      <c r="B26" s="66" t="s">
        <v>24</v>
      </c>
      <c r="C26" s="67">
        <f>SUM(C17:C25)</f>
        <v>95079506.189999998</v>
      </c>
      <c r="D26" s="69">
        <f t="shared" ref="D26:AG26" si="30">SUM(D17:D25)</f>
        <v>50924464.740000002</v>
      </c>
      <c r="E26" s="70">
        <f t="shared" si="30"/>
        <v>1735229.2099999995</v>
      </c>
      <c r="F26" s="74">
        <f>SUM(F17:F25)</f>
        <v>147739200.14000002</v>
      </c>
      <c r="G26" s="67">
        <f t="shared" si="30"/>
        <v>0</v>
      </c>
      <c r="H26" s="70">
        <f t="shared" si="30"/>
        <v>99729956.400000051</v>
      </c>
      <c r="I26" s="74">
        <f t="shared" si="30"/>
        <v>1662867.0199999986</v>
      </c>
      <c r="J26" s="74">
        <f t="shared" si="30"/>
        <v>1333999.9999999995</v>
      </c>
      <c r="K26" s="74">
        <f t="shared" si="30"/>
        <v>250466023.56000006</v>
      </c>
      <c r="L26" s="67">
        <f t="shared" si="30"/>
        <v>13965873.360000001</v>
      </c>
      <c r="M26" s="69">
        <f t="shared" si="30"/>
        <v>6677432.9000000022</v>
      </c>
      <c r="N26" s="69">
        <f t="shared" si="30"/>
        <v>18898251.810000002</v>
      </c>
      <c r="O26" s="69">
        <f t="shared" si="30"/>
        <v>39541558.07</v>
      </c>
      <c r="P26" s="69">
        <f t="shared" si="30"/>
        <v>3485694</v>
      </c>
      <c r="Q26" s="69">
        <f t="shared" si="30"/>
        <v>230280</v>
      </c>
      <c r="R26" s="69">
        <f t="shared" si="30"/>
        <v>3715974</v>
      </c>
      <c r="S26" s="70">
        <f>SUM(S17:S25)</f>
        <v>43257532.070000008</v>
      </c>
      <c r="T26" s="67">
        <f t="shared" si="30"/>
        <v>63417937.999999985</v>
      </c>
      <c r="U26" s="70">
        <f t="shared" si="30"/>
        <v>17739821.309999947</v>
      </c>
      <c r="V26" s="74">
        <f t="shared" si="30"/>
        <v>81157759.309999943</v>
      </c>
      <c r="W26" s="74">
        <f t="shared" si="30"/>
        <v>2222772.7500000019</v>
      </c>
      <c r="X26" s="67">
        <f t="shared" si="30"/>
        <v>304377.34167913906</v>
      </c>
      <c r="Y26" s="69">
        <f t="shared" si="30"/>
        <v>194571.11999999982</v>
      </c>
      <c r="Z26" s="70">
        <f t="shared" si="30"/>
        <v>498948.46167913888</v>
      </c>
      <c r="AA26" s="67">
        <f t="shared" si="30"/>
        <v>78429.670000000013</v>
      </c>
      <c r="AB26" s="69">
        <f t="shared" si="30"/>
        <v>175579.91999999998</v>
      </c>
      <c r="AC26" s="69">
        <f t="shared" si="30"/>
        <v>772365.26333333389</v>
      </c>
      <c r="AD26" s="69">
        <f t="shared" si="30"/>
        <v>2048177.4900000014</v>
      </c>
      <c r="AE26" s="69">
        <f t="shared" si="30"/>
        <v>61912.15</v>
      </c>
      <c r="AF26" s="70">
        <f t="shared" si="30"/>
        <v>54154.109999999986</v>
      </c>
      <c r="AG26" s="74">
        <f t="shared" si="30"/>
        <v>3689567.0650124745</v>
      </c>
      <c r="AH26" s="23"/>
    </row>
    <row r="27" spans="1:34" ht="11.25">
      <c r="A27" s="5"/>
      <c r="B27" s="200" t="s">
        <v>70</v>
      </c>
      <c r="C27" s="62">
        <v>0</v>
      </c>
      <c r="D27" s="15">
        <v>0</v>
      </c>
      <c r="E27" s="121">
        <v>0</v>
      </c>
      <c r="F27" s="202">
        <f>C27+D27+E27</f>
        <v>0</v>
      </c>
      <c r="G27" s="62">
        <v>0</v>
      </c>
      <c r="H27" s="204">
        <v>0</v>
      </c>
      <c r="I27" s="202">
        <v>0</v>
      </c>
      <c r="J27" s="202">
        <v>0</v>
      </c>
      <c r="K27" s="202">
        <f t="shared" ref="K27:K34" si="31">F27+H27+I27+J27</f>
        <v>0</v>
      </c>
      <c r="L27" s="62">
        <v>4441721.5810349099</v>
      </c>
      <c r="M27" s="15">
        <v>2601668.2852263437</v>
      </c>
      <c r="N27" s="15">
        <v>6580550.1337386789</v>
      </c>
      <c r="O27" s="121">
        <f>L27+M27+N27</f>
        <v>13623939.999999933</v>
      </c>
      <c r="P27" s="62">
        <v>3266512.9999999958</v>
      </c>
      <c r="Q27" s="15">
        <v>157409</v>
      </c>
      <c r="R27" s="121">
        <f t="shared" ref="R27:R34" si="32">P27+Q27</f>
        <v>3423921.9999999958</v>
      </c>
      <c r="S27" s="202">
        <f t="shared" ref="S27:S34" si="33">O27+R27</f>
        <v>17047861.999999929</v>
      </c>
      <c r="T27" s="62">
        <v>14770994.000000009</v>
      </c>
      <c r="U27" s="15">
        <v>22525078.874999963</v>
      </c>
      <c r="V27" s="121">
        <f t="shared" ref="V27:V34" si="34">T27+U27</f>
        <v>37296072.87499997</v>
      </c>
      <c r="W27" s="202">
        <v>772757.0000000021</v>
      </c>
      <c r="X27" s="62">
        <v>122531.99999999968</v>
      </c>
      <c r="Y27" s="15">
        <v>26520</v>
      </c>
      <c r="Z27" s="121">
        <f t="shared" ref="Z27" si="35">X27+Y27</f>
        <v>149051.99999999968</v>
      </c>
      <c r="AA27" s="62">
        <v>24670</v>
      </c>
      <c r="AB27" s="15">
        <v>0</v>
      </c>
      <c r="AC27" s="15">
        <v>184269.99999999968</v>
      </c>
      <c r="AD27" s="15">
        <v>2272723.0000000014</v>
      </c>
      <c r="AE27" s="15">
        <v>17463.000000000036</v>
      </c>
      <c r="AF27" s="36">
        <v>0</v>
      </c>
      <c r="AG27" s="42">
        <f t="shared" si="6"/>
        <v>2648178.0000000009</v>
      </c>
      <c r="AH27" s="23"/>
    </row>
    <row r="28" spans="1:34" ht="11.25">
      <c r="A28" s="5"/>
      <c r="B28" s="201" t="s">
        <v>78</v>
      </c>
      <c r="C28" s="63">
        <v>0</v>
      </c>
      <c r="D28" s="18">
        <v>0</v>
      </c>
      <c r="E28" s="122">
        <v>0</v>
      </c>
      <c r="F28" s="203">
        <f t="shared" ref="F28" si="36">C28+D28+E28</f>
        <v>0</v>
      </c>
      <c r="G28" s="63">
        <v>0</v>
      </c>
      <c r="H28" s="205">
        <v>0</v>
      </c>
      <c r="I28" s="203">
        <v>1876910</v>
      </c>
      <c r="J28" s="203">
        <v>1340000</v>
      </c>
      <c r="K28" s="203">
        <f t="shared" si="31"/>
        <v>3216910</v>
      </c>
      <c r="L28" s="63">
        <v>0</v>
      </c>
      <c r="M28" s="18">
        <v>0</v>
      </c>
      <c r="N28" s="18">
        <v>0</v>
      </c>
      <c r="O28" s="122">
        <f>L28+M28+N28</f>
        <v>0</v>
      </c>
      <c r="P28" s="63">
        <v>0</v>
      </c>
      <c r="Q28" s="18">
        <v>0</v>
      </c>
      <c r="R28" s="122">
        <f t="shared" si="32"/>
        <v>0</v>
      </c>
      <c r="S28" s="203">
        <f t="shared" ref="S28" si="37">O28+R28</f>
        <v>0</v>
      </c>
      <c r="T28" s="63">
        <v>0</v>
      </c>
      <c r="U28" s="18">
        <v>0</v>
      </c>
      <c r="V28" s="122">
        <f t="shared" ref="V28" si="38">T28+U28</f>
        <v>0</v>
      </c>
      <c r="W28" s="203">
        <v>0</v>
      </c>
      <c r="X28" s="63">
        <v>0</v>
      </c>
      <c r="Y28" s="18">
        <v>0</v>
      </c>
      <c r="Z28" s="122">
        <f t="shared" ref="Z28:Z34" si="39">X28+Y28</f>
        <v>0</v>
      </c>
      <c r="AA28" s="63">
        <v>0</v>
      </c>
      <c r="AB28" s="18">
        <v>0</v>
      </c>
      <c r="AC28" s="18">
        <v>0</v>
      </c>
      <c r="AD28" s="18">
        <v>0</v>
      </c>
      <c r="AE28" s="18">
        <v>0</v>
      </c>
      <c r="AF28" s="19">
        <v>0</v>
      </c>
      <c r="AG28" s="43">
        <f t="shared" si="6"/>
        <v>0</v>
      </c>
      <c r="AH28" s="23"/>
    </row>
    <row r="29" spans="1:34" ht="11.25">
      <c r="A29" s="5"/>
      <c r="B29" s="201" t="s">
        <v>85</v>
      </c>
      <c r="C29" s="63">
        <v>32106455.413907453</v>
      </c>
      <c r="D29" s="18">
        <v>17139916.507788192</v>
      </c>
      <c r="E29" s="122">
        <v>543628.07830435026</v>
      </c>
      <c r="F29" s="203">
        <f t="shared" ref="F29:F34" si="40">C29+D29+E29</f>
        <v>49790000</v>
      </c>
      <c r="G29" s="63">
        <v>0</v>
      </c>
      <c r="H29" s="205">
        <v>0</v>
      </c>
      <c r="I29" s="203">
        <v>0</v>
      </c>
      <c r="J29" s="203">
        <v>0</v>
      </c>
      <c r="K29" s="203">
        <f t="shared" si="31"/>
        <v>49790000</v>
      </c>
      <c r="L29" s="63">
        <v>0</v>
      </c>
      <c r="M29" s="18">
        <v>0</v>
      </c>
      <c r="N29" s="18">
        <v>0</v>
      </c>
      <c r="O29" s="122">
        <f>L29+M29+N29</f>
        <v>0</v>
      </c>
      <c r="P29" s="63">
        <v>0</v>
      </c>
      <c r="Q29" s="18">
        <v>0</v>
      </c>
      <c r="R29" s="122">
        <f t="shared" si="32"/>
        <v>0</v>
      </c>
      <c r="S29" s="203">
        <f t="shared" si="33"/>
        <v>0</v>
      </c>
      <c r="T29" s="63">
        <v>0</v>
      </c>
      <c r="U29" s="18">
        <v>0</v>
      </c>
      <c r="V29" s="122">
        <f t="shared" si="34"/>
        <v>0</v>
      </c>
      <c r="W29" s="203">
        <v>0</v>
      </c>
      <c r="X29" s="63">
        <v>0</v>
      </c>
      <c r="Y29" s="18">
        <v>0</v>
      </c>
      <c r="Z29" s="122">
        <f t="shared" si="39"/>
        <v>0</v>
      </c>
      <c r="AA29" s="63">
        <v>0</v>
      </c>
      <c r="AB29" s="18">
        <v>0</v>
      </c>
      <c r="AC29" s="18">
        <v>0</v>
      </c>
      <c r="AD29" s="18">
        <v>0</v>
      </c>
      <c r="AE29" s="18">
        <v>0</v>
      </c>
      <c r="AF29" s="19">
        <v>0</v>
      </c>
      <c r="AG29" s="43">
        <f t="shared" si="6"/>
        <v>0</v>
      </c>
      <c r="AH29" s="23"/>
    </row>
    <row r="30" spans="1:34" ht="11.25">
      <c r="A30" s="5"/>
      <c r="B30" s="201" t="s">
        <v>88</v>
      </c>
      <c r="C30" s="63">
        <v>5803.2414659447968</v>
      </c>
      <c r="D30" s="18">
        <v>3102.6732160337269</v>
      </c>
      <c r="E30" s="122">
        <v>184.14531739882659</v>
      </c>
      <c r="F30" s="203">
        <f t="shared" si="40"/>
        <v>9090.0599993773503</v>
      </c>
      <c r="G30" s="63">
        <v>0</v>
      </c>
      <c r="H30" s="205">
        <v>71135566.450000346</v>
      </c>
      <c r="I30" s="203">
        <v>228559.63</v>
      </c>
      <c r="J30" s="203">
        <v>0</v>
      </c>
      <c r="K30" s="203">
        <f t="shared" si="31"/>
        <v>71373216.139999717</v>
      </c>
      <c r="L30" s="63">
        <v>19356.025762352161</v>
      </c>
      <c r="M30" s="18">
        <v>9437.3873347793706</v>
      </c>
      <c r="N30" s="18">
        <v>26634.816902778111</v>
      </c>
      <c r="O30" s="122">
        <f>L30+M30+N30</f>
        <v>55428.229999909643</v>
      </c>
      <c r="P30" s="63">
        <v>203382.88</v>
      </c>
      <c r="Q30" s="18">
        <v>117890</v>
      </c>
      <c r="R30" s="122">
        <f t="shared" si="32"/>
        <v>321272.88</v>
      </c>
      <c r="S30" s="203">
        <f t="shared" si="33"/>
        <v>376701.10999990965</v>
      </c>
      <c r="T30" s="63">
        <v>3549314.0300000198</v>
      </c>
      <c r="U30" s="18">
        <v>12073301.7900001</v>
      </c>
      <c r="V30" s="122">
        <f t="shared" si="34"/>
        <v>15622615.82000012</v>
      </c>
      <c r="W30" s="203">
        <v>0</v>
      </c>
      <c r="X30" s="63">
        <v>24857.658320861286</v>
      </c>
      <c r="Y30" s="18">
        <v>80032.880000000296</v>
      </c>
      <c r="Z30" s="122">
        <f t="shared" si="39"/>
        <v>104890.53832086158</v>
      </c>
      <c r="AA30" s="63">
        <v>5019.3499999999904</v>
      </c>
      <c r="AB30" s="18">
        <v>241710.12</v>
      </c>
      <c r="AC30" s="18">
        <v>36614.736666665762</v>
      </c>
      <c r="AD30" s="18">
        <v>1698598.05</v>
      </c>
      <c r="AE30" s="18">
        <v>3240.6299999999601</v>
      </c>
      <c r="AF30" s="19">
        <v>215845.89</v>
      </c>
      <c r="AG30" s="43">
        <f t="shared" si="6"/>
        <v>2305919.3149875272</v>
      </c>
      <c r="AH30" s="23"/>
    </row>
    <row r="31" spans="1:34" ht="11.25">
      <c r="A31" s="5"/>
      <c r="B31" s="201" t="s">
        <v>92</v>
      </c>
      <c r="C31" s="63">
        <v>34295124.791121587</v>
      </c>
      <c r="D31" s="18">
        <v>16376891.60846477</v>
      </c>
      <c r="E31" s="122">
        <v>589983.60041400394</v>
      </c>
      <c r="F31" s="203">
        <f t="shared" si="40"/>
        <v>51262000.000000358</v>
      </c>
      <c r="G31" s="63">
        <v>0</v>
      </c>
      <c r="H31" s="205">
        <v>28865000</v>
      </c>
      <c r="I31" s="203">
        <v>0</v>
      </c>
      <c r="J31" s="203">
        <v>0</v>
      </c>
      <c r="K31" s="203">
        <f t="shared" si="31"/>
        <v>80127000.000000358</v>
      </c>
      <c r="L31" s="63">
        <v>0</v>
      </c>
      <c r="M31" s="18">
        <v>0</v>
      </c>
      <c r="N31" s="18">
        <v>0</v>
      </c>
      <c r="O31" s="122">
        <f>L31+M31+N31</f>
        <v>0</v>
      </c>
      <c r="P31" s="63">
        <v>0</v>
      </c>
      <c r="Q31" s="18">
        <v>0</v>
      </c>
      <c r="R31" s="122">
        <f t="shared" si="32"/>
        <v>0</v>
      </c>
      <c r="S31" s="203">
        <f t="shared" si="33"/>
        <v>0</v>
      </c>
      <c r="T31" s="63">
        <v>0</v>
      </c>
      <c r="U31" s="18">
        <v>0</v>
      </c>
      <c r="V31" s="122">
        <f t="shared" si="34"/>
        <v>0</v>
      </c>
      <c r="W31" s="203">
        <v>0</v>
      </c>
      <c r="X31" s="63">
        <v>0</v>
      </c>
      <c r="Y31" s="18">
        <v>0</v>
      </c>
      <c r="Z31" s="122">
        <f t="shared" si="39"/>
        <v>0</v>
      </c>
      <c r="AA31" s="63">
        <v>0</v>
      </c>
      <c r="AB31" s="18">
        <v>0</v>
      </c>
      <c r="AC31" s="18">
        <v>0</v>
      </c>
      <c r="AD31" s="18">
        <v>0</v>
      </c>
      <c r="AE31" s="18">
        <v>0</v>
      </c>
      <c r="AF31" s="19">
        <v>0</v>
      </c>
      <c r="AG31" s="43">
        <f t="shared" si="6"/>
        <v>0</v>
      </c>
      <c r="AH31" s="23"/>
    </row>
    <row r="32" spans="1:34" ht="11.25">
      <c r="A32" s="5"/>
      <c r="B32" s="201" t="s">
        <v>90</v>
      </c>
      <c r="C32" s="63">
        <v>0</v>
      </c>
      <c r="D32" s="18">
        <v>0</v>
      </c>
      <c r="E32" s="122">
        <v>0</v>
      </c>
      <c r="F32" s="203">
        <f t="shared" si="40"/>
        <v>0</v>
      </c>
      <c r="G32" s="63">
        <v>0</v>
      </c>
      <c r="H32" s="205">
        <v>0</v>
      </c>
      <c r="I32" s="203">
        <v>0</v>
      </c>
      <c r="J32" s="203">
        <v>0</v>
      </c>
      <c r="K32" s="203">
        <f t="shared" si="31"/>
        <v>0</v>
      </c>
      <c r="L32" s="63">
        <v>3257615.2564463057</v>
      </c>
      <c r="M32" s="18">
        <v>1588310.396991811</v>
      </c>
      <c r="N32" s="18">
        <v>4482634.3465618836</v>
      </c>
      <c r="O32" s="122">
        <f t="shared" ref="O32:O34" si="41">L32+M32+N32</f>
        <v>9328560</v>
      </c>
      <c r="P32" s="63">
        <v>244530</v>
      </c>
      <c r="Q32" s="18">
        <v>89280</v>
      </c>
      <c r="R32" s="122">
        <f t="shared" si="32"/>
        <v>333810</v>
      </c>
      <c r="S32" s="203">
        <f t="shared" si="33"/>
        <v>9662370</v>
      </c>
      <c r="T32" s="63">
        <v>25248784.569999367</v>
      </c>
      <c r="U32" s="18">
        <v>0</v>
      </c>
      <c r="V32" s="122">
        <f t="shared" si="34"/>
        <v>25248784.569999367</v>
      </c>
      <c r="W32" s="203">
        <v>602410</v>
      </c>
      <c r="X32" s="63">
        <v>48380</v>
      </c>
      <c r="Y32" s="18">
        <v>26030</v>
      </c>
      <c r="Z32" s="122">
        <f t="shared" si="39"/>
        <v>74410</v>
      </c>
      <c r="AA32" s="63">
        <v>24180</v>
      </c>
      <c r="AB32" s="18">
        <v>0</v>
      </c>
      <c r="AC32" s="18">
        <v>183780</v>
      </c>
      <c r="AD32" s="18">
        <v>0</v>
      </c>
      <c r="AE32" s="18">
        <v>16970</v>
      </c>
      <c r="AF32" s="19">
        <v>0</v>
      </c>
      <c r="AG32" s="43">
        <f t="shared" si="6"/>
        <v>299340</v>
      </c>
      <c r="AH32" s="23"/>
    </row>
    <row r="33" spans="1:35" ht="11.25">
      <c r="A33" s="5"/>
      <c r="B33" s="201" t="s">
        <v>91</v>
      </c>
      <c r="C33" s="63">
        <v>32163301.211297713</v>
      </c>
      <c r="D33" s="18">
        <v>17242865.80274209</v>
      </c>
      <c r="E33" s="122">
        <v>567832.98596019845</v>
      </c>
      <c r="F33" s="203">
        <f t="shared" si="40"/>
        <v>49974000</v>
      </c>
      <c r="G33" s="63">
        <v>0</v>
      </c>
      <c r="H33" s="205">
        <v>0</v>
      </c>
      <c r="I33" s="203">
        <v>0</v>
      </c>
      <c r="J33" s="203">
        <v>416672.20500000374</v>
      </c>
      <c r="K33" s="203">
        <f t="shared" si="31"/>
        <v>50390672.205000006</v>
      </c>
      <c r="L33" s="63">
        <v>0</v>
      </c>
      <c r="M33" s="18">
        <v>0</v>
      </c>
      <c r="N33" s="18">
        <v>0</v>
      </c>
      <c r="O33" s="122">
        <f t="shared" si="41"/>
        <v>0</v>
      </c>
      <c r="P33" s="63">
        <v>0</v>
      </c>
      <c r="Q33" s="18">
        <v>0</v>
      </c>
      <c r="R33" s="122">
        <f t="shared" si="32"/>
        <v>0</v>
      </c>
      <c r="S33" s="203">
        <f t="shared" si="33"/>
        <v>0</v>
      </c>
      <c r="T33" s="63">
        <v>0</v>
      </c>
      <c r="U33" s="18">
        <v>0</v>
      </c>
      <c r="V33" s="122">
        <f t="shared" si="34"/>
        <v>0</v>
      </c>
      <c r="W33" s="203">
        <v>0</v>
      </c>
      <c r="X33" s="63">
        <v>164760</v>
      </c>
      <c r="Y33" s="18">
        <v>48380</v>
      </c>
      <c r="Z33" s="122">
        <f t="shared" si="39"/>
        <v>213140</v>
      </c>
      <c r="AA33" s="63">
        <v>58359.99999999968</v>
      </c>
      <c r="AB33" s="18">
        <v>21660</v>
      </c>
      <c r="AC33" s="18">
        <v>571460</v>
      </c>
      <c r="AD33" s="18">
        <v>1537270</v>
      </c>
      <c r="AE33" s="18">
        <v>72890.00000000016</v>
      </c>
      <c r="AF33" s="19">
        <v>60000</v>
      </c>
      <c r="AG33" s="43">
        <f t="shared" si="6"/>
        <v>2534779.9999999995</v>
      </c>
      <c r="AH33" s="23"/>
    </row>
    <row r="34" spans="1:35" thickBot="1">
      <c r="A34" s="5"/>
      <c r="B34" s="206" t="s">
        <v>93</v>
      </c>
      <c r="C34" s="72">
        <v>0</v>
      </c>
      <c r="D34" s="60">
        <v>0</v>
      </c>
      <c r="E34" s="123">
        <v>0</v>
      </c>
      <c r="F34" s="207">
        <f t="shared" si="40"/>
        <v>0</v>
      </c>
      <c r="G34" s="72">
        <v>0</v>
      </c>
      <c r="H34" s="208">
        <v>0</v>
      </c>
      <c r="I34" s="207">
        <v>0</v>
      </c>
      <c r="J34" s="207">
        <v>0</v>
      </c>
      <c r="K34" s="207">
        <f t="shared" si="31"/>
        <v>0</v>
      </c>
      <c r="L34" s="72">
        <v>4787261.2038138034</v>
      </c>
      <c r="M34" s="60">
        <v>2325506.9286310533</v>
      </c>
      <c r="N34" s="60">
        <v>6523351.8675551442</v>
      </c>
      <c r="O34" s="123">
        <f t="shared" si="41"/>
        <v>13636120</v>
      </c>
      <c r="P34" s="72">
        <v>0</v>
      </c>
      <c r="Q34" s="60">
        <v>0</v>
      </c>
      <c r="R34" s="123">
        <f t="shared" si="32"/>
        <v>0</v>
      </c>
      <c r="S34" s="207">
        <f t="shared" si="33"/>
        <v>13636120</v>
      </c>
      <c r="T34" s="72">
        <v>27000000.000000149</v>
      </c>
      <c r="U34" s="60">
        <v>0</v>
      </c>
      <c r="V34" s="123">
        <f t="shared" si="34"/>
        <v>27000000.000000149</v>
      </c>
      <c r="W34" s="207">
        <v>1594970</v>
      </c>
      <c r="X34" s="72">
        <v>0</v>
      </c>
      <c r="Y34" s="60">
        <v>0</v>
      </c>
      <c r="Z34" s="123">
        <f t="shared" si="39"/>
        <v>0</v>
      </c>
      <c r="AA34" s="72">
        <v>0</v>
      </c>
      <c r="AB34" s="60">
        <v>0</v>
      </c>
      <c r="AC34" s="60">
        <v>0</v>
      </c>
      <c r="AD34" s="60">
        <v>0</v>
      </c>
      <c r="AE34" s="60">
        <v>0</v>
      </c>
      <c r="AF34" s="61">
        <v>0</v>
      </c>
      <c r="AG34" s="65">
        <f t="shared" si="6"/>
        <v>0</v>
      </c>
      <c r="AH34" s="23"/>
    </row>
    <row r="35" spans="1:35" s="8" customFormat="1" thickBot="1">
      <c r="A35" s="7"/>
      <c r="B35" s="209" t="s">
        <v>25</v>
      </c>
      <c r="C35" s="210">
        <f>SUM(C27:C34)</f>
        <v>98570684.657792687</v>
      </c>
      <c r="D35" s="194">
        <f t="shared" ref="D35:AG35" si="42">SUM(D27:D34)</f>
        <v>50762776.592211083</v>
      </c>
      <c r="E35" s="211">
        <f t="shared" si="42"/>
        <v>1701628.8099959516</v>
      </c>
      <c r="F35" s="212">
        <f t="shared" si="42"/>
        <v>151035090.05999973</v>
      </c>
      <c r="G35" s="210">
        <f t="shared" si="42"/>
        <v>0</v>
      </c>
      <c r="H35" s="211">
        <f t="shared" si="42"/>
        <v>100000566.45000035</v>
      </c>
      <c r="I35" s="212">
        <f t="shared" si="42"/>
        <v>2105469.63</v>
      </c>
      <c r="J35" s="212">
        <f t="shared" si="42"/>
        <v>1756672.2050000038</v>
      </c>
      <c r="K35" s="212">
        <f t="shared" si="42"/>
        <v>254897798.34500009</v>
      </c>
      <c r="L35" s="210">
        <f t="shared" si="42"/>
        <v>12505954.067057371</v>
      </c>
      <c r="M35" s="194">
        <f t="shared" si="42"/>
        <v>6524922.9981839871</v>
      </c>
      <c r="N35" s="194">
        <f t="shared" si="42"/>
        <v>17613171.164758485</v>
      </c>
      <c r="O35" s="211">
        <f t="shared" si="42"/>
        <v>36644048.22999984</v>
      </c>
      <c r="P35" s="210">
        <f t="shared" si="42"/>
        <v>3714425.8799999957</v>
      </c>
      <c r="Q35" s="194">
        <f t="shared" si="42"/>
        <v>364579</v>
      </c>
      <c r="R35" s="211">
        <f t="shared" si="42"/>
        <v>4079004.8799999957</v>
      </c>
      <c r="S35" s="212">
        <f t="shared" si="42"/>
        <v>40723053.109999835</v>
      </c>
      <c r="T35" s="210">
        <f t="shared" si="42"/>
        <v>70569092.599999547</v>
      </c>
      <c r="U35" s="195">
        <f t="shared" si="42"/>
        <v>34598380.665000066</v>
      </c>
      <c r="V35" s="213">
        <f t="shared" si="42"/>
        <v>105167473.2649996</v>
      </c>
      <c r="W35" s="212">
        <f t="shared" si="42"/>
        <v>2970137.0000000019</v>
      </c>
      <c r="X35" s="210">
        <f t="shared" si="42"/>
        <v>360529.65832086094</v>
      </c>
      <c r="Y35" s="194">
        <f t="shared" si="42"/>
        <v>180962.8800000003</v>
      </c>
      <c r="Z35" s="211">
        <f t="shared" si="42"/>
        <v>541492.53832086129</v>
      </c>
      <c r="AA35" s="210">
        <f t="shared" si="42"/>
        <v>112229.34999999967</v>
      </c>
      <c r="AB35" s="194">
        <f t="shared" si="42"/>
        <v>263370.12</v>
      </c>
      <c r="AC35" s="194">
        <f t="shared" si="42"/>
        <v>976124.73666666541</v>
      </c>
      <c r="AD35" s="194">
        <f t="shared" si="42"/>
        <v>5508591.0500000017</v>
      </c>
      <c r="AE35" s="194">
        <f t="shared" si="42"/>
        <v>110563.63000000015</v>
      </c>
      <c r="AF35" s="195">
        <f t="shared" si="42"/>
        <v>275845.89</v>
      </c>
      <c r="AG35" s="199">
        <f t="shared" si="42"/>
        <v>7788217.3149875272</v>
      </c>
      <c r="AH35" s="23"/>
    </row>
    <row r="36" spans="1:35" ht="11.25">
      <c r="A36" s="5"/>
      <c r="B36" s="200" t="s">
        <v>70</v>
      </c>
      <c r="C36" s="62">
        <v>0</v>
      </c>
      <c r="D36" s="15">
        <v>0</v>
      </c>
      <c r="E36" s="121">
        <v>0</v>
      </c>
      <c r="F36" s="202">
        <f t="shared" si="10"/>
        <v>0</v>
      </c>
      <c r="G36" s="62">
        <v>0</v>
      </c>
      <c r="H36" s="204">
        <v>0</v>
      </c>
      <c r="I36" s="202">
        <v>0</v>
      </c>
      <c r="J36" s="202">
        <v>0</v>
      </c>
      <c r="K36" s="202">
        <f t="shared" ref="K36:K42" si="43">F36+H36+I36+J36</f>
        <v>0</v>
      </c>
      <c r="L36" s="62">
        <v>5938598.7787793186</v>
      </c>
      <c r="M36" s="15">
        <v>3478440.4694348429</v>
      </c>
      <c r="N36" s="15">
        <v>8798220.7517858595</v>
      </c>
      <c r="O36" s="121">
        <f t="shared" ref="O36:O42" si="44">L36+M36+N36</f>
        <v>18215260.000000022</v>
      </c>
      <c r="P36" s="62">
        <v>4538929</v>
      </c>
      <c r="Q36" s="15">
        <v>177709</v>
      </c>
      <c r="R36" s="121">
        <f t="shared" ref="R36:R42" si="45">P36+Q36</f>
        <v>4716638</v>
      </c>
      <c r="S36" s="202">
        <f t="shared" ref="S36" si="46">O36+R36</f>
        <v>22931898.000000022</v>
      </c>
      <c r="T36" s="62">
        <v>14770994.000000009</v>
      </c>
      <c r="U36" s="15">
        <v>22540527.124999974</v>
      </c>
      <c r="V36" s="121">
        <f t="shared" ref="V36:V42" si="47">T36+U36</f>
        <v>37311521.124999985</v>
      </c>
      <c r="W36" s="202">
        <v>1110910.0000000086</v>
      </c>
      <c r="X36" s="62">
        <v>122531.99999999968</v>
      </c>
      <c r="Y36" s="15">
        <v>26520</v>
      </c>
      <c r="Z36" s="121">
        <f t="shared" ref="Z36:Z42" si="48">X36+Y36</f>
        <v>149051.99999999968</v>
      </c>
      <c r="AA36" s="62">
        <v>24670</v>
      </c>
      <c r="AB36" s="15">
        <v>0</v>
      </c>
      <c r="AC36" s="15">
        <v>184269.99999999968</v>
      </c>
      <c r="AD36" s="15">
        <v>2272724</v>
      </c>
      <c r="AE36" s="15">
        <v>17464</v>
      </c>
      <c r="AF36" s="36">
        <v>0</v>
      </c>
      <c r="AG36" s="42">
        <f t="shared" si="6"/>
        <v>2648179.9999999995</v>
      </c>
      <c r="AH36" s="23"/>
    </row>
    <row r="37" spans="1:35" ht="11.25">
      <c r="A37" s="5"/>
      <c r="B37" s="201" t="s">
        <v>73</v>
      </c>
      <c r="C37" s="63">
        <v>0</v>
      </c>
      <c r="D37" s="18">
        <v>0</v>
      </c>
      <c r="E37" s="122">
        <v>0</v>
      </c>
      <c r="F37" s="203">
        <f t="shared" si="10"/>
        <v>0</v>
      </c>
      <c r="G37" s="63">
        <v>0</v>
      </c>
      <c r="H37" s="205">
        <v>0</v>
      </c>
      <c r="I37" s="203">
        <v>0</v>
      </c>
      <c r="J37" s="203">
        <v>0</v>
      </c>
      <c r="K37" s="203">
        <f t="shared" si="43"/>
        <v>0</v>
      </c>
      <c r="L37" s="63">
        <v>0</v>
      </c>
      <c r="M37" s="18">
        <v>0</v>
      </c>
      <c r="N37" s="18">
        <v>0</v>
      </c>
      <c r="O37" s="122">
        <f t="shared" si="44"/>
        <v>0</v>
      </c>
      <c r="P37" s="63">
        <v>0</v>
      </c>
      <c r="Q37" s="18">
        <v>0</v>
      </c>
      <c r="R37" s="122">
        <f t="shared" si="45"/>
        <v>0</v>
      </c>
      <c r="S37" s="203">
        <f>O37+R37</f>
        <v>0</v>
      </c>
      <c r="T37" s="63">
        <v>-6618210</v>
      </c>
      <c r="U37" s="18">
        <v>0</v>
      </c>
      <c r="V37" s="122">
        <f t="shared" si="47"/>
        <v>-6618210</v>
      </c>
      <c r="W37" s="203">
        <v>0</v>
      </c>
      <c r="X37" s="63">
        <v>0</v>
      </c>
      <c r="Y37" s="18">
        <v>0</v>
      </c>
      <c r="Z37" s="122">
        <f>X37+Y37</f>
        <v>0</v>
      </c>
      <c r="AA37" s="63">
        <v>0</v>
      </c>
      <c r="AB37" s="18">
        <v>0</v>
      </c>
      <c r="AC37" s="18">
        <v>0</v>
      </c>
      <c r="AD37" s="18">
        <v>0</v>
      </c>
      <c r="AE37" s="18">
        <v>0</v>
      </c>
      <c r="AF37" s="19">
        <v>0</v>
      </c>
      <c r="AG37" s="43">
        <f t="shared" si="6"/>
        <v>0</v>
      </c>
      <c r="AH37" s="23"/>
    </row>
    <row r="38" spans="1:35" ht="11.25">
      <c r="A38" s="5"/>
      <c r="B38" s="201" t="s">
        <v>78</v>
      </c>
      <c r="C38" s="63">
        <v>12539465.047661386</v>
      </c>
      <c r="D38" s="18">
        <v>6692476.6654082993</v>
      </c>
      <c r="E38" s="122">
        <v>219058.28693031814</v>
      </c>
      <c r="F38" s="203">
        <f t="shared" si="10"/>
        <v>19451000.000000004</v>
      </c>
      <c r="G38" s="63">
        <v>0</v>
      </c>
      <c r="H38" s="205">
        <v>0</v>
      </c>
      <c r="I38" s="203">
        <v>1877000</v>
      </c>
      <c r="J38" s="203">
        <v>312000</v>
      </c>
      <c r="K38" s="203">
        <f t="shared" si="43"/>
        <v>21640000.000000004</v>
      </c>
      <c r="L38" s="63">
        <v>0</v>
      </c>
      <c r="M38" s="18">
        <v>0</v>
      </c>
      <c r="N38" s="18">
        <v>0</v>
      </c>
      <c r="O38" s="122">
        <f t="shared" si="44"/>
        <v>0</v>
      </c>
      <c r="P38" s="63">
        <v>0</v>
      </c>
      <c r="Q38" s="18">
        <v>0</v>
      </c>
      <c r="R38" s="122">
        <f t="shared" si="45"/>
        <v>0</v>
      </c>
      <c r="S38" s="203">
        <f t="shared" ref="S38:S42" si="49">O38+R38</f>
        <v>0</v>
      </c>
      <c r="T38" s="63">
        <v>0</v>
      </c>
      <c r="U38" s="18">
        <v>0</v>
      </c>
      <c r="V38" s="122">
        <f t="shared" si="47"/>
        <v>0</v>
      </c>
      <c r="W38" s="203">
        <v>0</v>
      </c>
      <c r="X38" s="63">
        <v>0</v>
      </c>
      <c r="Y38" s="18">
        <v>0</v>
      </c>
      <c r="Z38" s="122">
        <f t="shared" si="48"/>
        <v>0</v>
      </c>
      <c r="AA38" s="63">
        <v>0</v>
      </c>
      <c r="AB38" s="18">
        <v>0</v>
      </c>
      <c r="AC38" s="18">
        <v>0</v>
      </c>
      <c r="AD38" s="18">
        <v>0</v>
      </c>
      <c r="AE38" s="18">
        <v>0</v>
      </c>
      <c r="AF38" s="19">
        <v>0</v>
      </c>
      <c r="AG38" s="43">
        <f t="shared" si="6"/>
        <v>0</v>
      </c>
      <c r="AH38" s="23"/>
    </row>
    <row r="39" spans="1:35" ht="11.25">
      <c r="A39" s="5"/>
      <c r="B39" s="201" t="s">
        <v>85</v>
      </c>
      <c r="C39" s="63">
        <f>-C38</f>
        <v>-12539465.047661386</v>
      </c>
      <c r="D39" s="18">
        <f>-D38</f>
        <v>-6692476.6654082993</v>
      </c>
      <c r="E39" s="122">
        <f>-E38</f>
        <v>-219058.28693031814</v>
      </c>
      <c r="F39" s="203">
        <f t="shared" si="10"/>
        <v>-19451000.000000004</v>
      </c>
      <c r="G39" s="63">
        <v>0</v>
      </c>
      <c r="H39" s="205">
        <v>0</v>
      </c>
      <c r="I39" s="203">
        <v>0</v>
      </c>
      <c r="J39" s="203">
        <v>0</v>
      </c>
      <c r="K39" s="203">
        <f t="shared" si="43"/>
        <v>-19451000.000000004</v>
      </c>
      <c r="L39" s="63">
        <v>-5565852.2738099499</v>
      </c>
      <c r="M39" s="18">
        <v>-2739652.97266518</v>
      </c>
      <c r="N39" s="18">
        <v>-7714894.7535248697</v>
      </c>
      <c r="O39" s="122">
        <f t="shared" si="44"/>
        <v>-16020400</v>
      </c>
      <c r="P39" s="63">
        <v>-1265892</v>
      </c>
      <c r="Q39" s="18">
        <v>-91878</v>
      </c>
      <c r="R39" s="122">
        <f t="shared" si="45"/>
        <v>-1357770</v>
      </c>
      <c r="S39" s="203">
        <f t="shared" si="49"/>
        <v>-17378170</v>
      </c>
      <c r="T39" s="63">
        <v>-5012020</v>
      </c>
      <c r="U39" s="18">
        <v>0</v>
      </c>
      <c r="V39" s="122">
        <f t="shared" si="47"/>
        <v>-5012020</v>
      </c>
      <c r="W39" s="203">
        <v>0</v>
      </c>
      <c r="X39" s="63">
        <v>0</v>
      </c>
      <c r="Y39" s="18">
        <v>0</v>
      </c>
      <c r="Z39" s="122">
        <f t="shared" si="48"/>
        <v>0</v>
      </c>
      <c r="AA39" s="63">
        <v>0</v>
      </c>
      <c r="AB39" s="18">
        <v>0</v>
      </c>
      <c r="AC39" s="18">
        <v>0</v>
      </c>
      <c r="AD39" s="18">
        <v>0</v>
      </c>
      <c r="AE39" s="18">
        <v>0</v>
      </c>
      <c r="AF39" s="19">
        <v>0</v>
      </c>
      <c r="AG39" s="43">
        <f t="shared" si="6"/>
        <v>0</v>
      </c>
      <c r="AH39" s="23"/>
    </row>
    <row r="40" spans="1:35" ht="11.25">
      <c r="A40" s="5"/>
      <c r="B40" s="201" t="s">
        <v>90</v>
      </c>
      <c r="C40" s="63">
        <v>0</v>
      </c>
      <c r="D40" s="18">
        <v>0</v>
      </c>
      <c r="E40" s="122">
        <v>0</v>
      </c>
      <c r="F40" s="203">
        <f t="shared" si="10"/>
        <v>0</v>
      </c>
      <c r="G40" s="63">
        <v>0</v>
      </c>
      <c r="H40" s="205">
        <v>0</v>
      </c>
      <c r="I40" s="203">
        <v>0</v>
      </c>
      <c r="J40" s="203">
        <v>0</v>
      </c>
      <c r="K40" s="203">
        <f t="shared" si="43"/>
        <v>0</v>
      </c>
      <c r="L40" s="63">
        <v>0</v>
      </c>
      <c r="M40" s="18">
        <v>0</v>
      </c>
      <c r="N40" s="18">
        <v>0</v>
      </c>
      <c r="O40" s="122">
        <f t="shared" si="44"/>
        <v>0</v>
      </c>
      <c r="P40" s="63">
        <v>0</v>
      </c>
      <c r="Q40" s="18">
        <v>0</v>
      </c>
      <c r="R40" s="122">
        <f t="shared" si="45"/>
        <v>0</v>
      </c>
      <c r="S40" s="203">
        <f t="shared" si="49"/>
        <v>0</v>
      </c>
      <c r="T40" s="63">
        <v>0</v>
      </c>
      <c r="U40" s="18">
        <v>0</v>
      </c>
      <c r="V40" s="122">
        <f t="shared" si="47"/>
        <v>0</v>
      </c>
      <c r="W40" s="203">
        <v>0</v>
      </c>
      <c r="X40" s="63">
        <v>-48380</v>
      </c>
      <c r="Y40" s="18">
        <v>-26030</v>
      </c>
      <c r="Z40" s="122">
        <f t="shared" si="48"/>
        <v>-74410</v>
      </c>
      <c r="AA40" s="63">
        <v>-24180</v>
      </c>
      <c r="AB40" s="18">
        <v>0</v>
      </c>
      <c r="AC40" s="18">
        <v>-183780</v>
      </c>
      <c r="AD40" s="18">
        <v>0</v>
      </c>
      <c r="AE40" s="18">
        <v>-16970</v>
      </c>
      <c r="AF40" s="19">
        <v>0</v>
      </c>
      <c r="AG40" s="43">
        <f t="shared" si="6"/>
        <v>-299340</v>
      </c>
      <c r="AH40" s="23"/>
    </row>
    <row r="41" spans="1:35" ht="11.25">
      <c r="A41" s="5"/>
      <c r="B41" s="201" t="s">
        <v>91</v>
      </c>
      <c r="C41" s="63">
        <v>0</v>
      </c>
      <c r="D41" s="18">
        <v>0</v>
      </c>
      <c r="E41" s="122">
        <v>0</v>
      </c>
      <c r="F41" s="203">
        <f t="shared" si="10"/>
        <v>0</v>
      </c>
      <c r="G41" s="63">
        <v>0</v>
      </c>
      <c r="H41" s="205">
        <v>0</v>
      </c>
      <c r="I41" s="203">
        <v>0</v>
      </c>
      <c r="J41" s="203">
        <v>1043969.9999999988</v>
      </c>
      <c r="K41" s="203">
        <f t="shared" si="43"/>
        <v>1043969.9999999988</v>
      </c>
      <c r="L41" s="63">
        <v>4016707.1073550778</v>
      </c>
      <c r="M41" s="18">
        <v>1951195.0175173967</v>
      </c>
      <c r="N41" s="18">
        <v>5473357.8751275269</v>
      </c>
      <c r="O41" s="122">
        <f t="shared" si="44"/>
        <v>11441260</v>
      </c>
      <c r="P41" s="63">
        <v>0</v>
      </c>
      <c r="Q41" s="18">
        <v>0</v>
      </c>
      <c r="R41" s="122">
        <f t="shared" si="45"/>
        <v>0</v>
      </c>
      <c r="S41" s="203">
        <f t="shared" si="49"/>
        <v>11441260</v>
      </c>
      <c r="T41" s="63">
        <v>27000000</v>
      </c>
      <c r="U41" s="18">
        <v>0</v>
      </c>
      <c r="V41" s="122">
        <f t="shared" si="47"/>
        <v>27000000</v>
      </c>
      <c r="W41" s="203">
        <v>484060</v>
      </c>
      <c r="X41" s="63">
        <v>0</v>
      </c>
      <c r="Y41" s="18">
        <v>0</v>
      </c>
      <c r="Z41" s="122">
        <f t="shared" si="48"/>
        <v>0</v>
      </c>
      <c r="AA41" s="63">
        <v>0</v>
      </c>
      <c r="AB41" s="18">
        <v>0</v>
      </c>
      <c r="AC41" s="18">
        <v>0</v>
      </c>
      <c r="AD41" s="18">
        <v>0</v>
      </c>
      <c r="AE41" s="18">
        <v>0</v>
      </c>
      <c r="AF41" s="19">
        <v>0</v>
      </c>
      <c r="AG41" s="43">
        <f t="shared" si="6"/>
        <v>0</v>
      </c>
      <c r="AH41" s="23"/>
    </row>
    <row r="42" spans="1:35" ht="11.25">
      <c r="A42" s="5"/>
      <c r="B42" s="201" t="s">
        <v>93</v>
      </c>
      <c r="C42" s="63">
        <v>0</v>
      </c>
      <c r="D42" s="18">
        <v>0</v>
      </c>
      <c r="E42" s="122">
        <v>0</v>
      </c>
      <c r="F42" s="203">
        <f t="shared" si="10"/>
        <v>0</v>
      </c>
      <c r="G42" s="63">
        <v>0</v>
      </c>
      <c r="H42" s="205">
        <v>0</v>
      </c>
      <c r="I42" s="203">
        <v>0</v>
      </c>
      <c r="J42" s="203">
        <v>0</v>
      </c>
      <c r="K42" s="203">
        <f t="shared" si="43"/>
        <v>0</v>
      </c>
      <c r="L42" s="63">
        <v>-4389453.6123244502</v>
      </c>
      <c r="M42" s="18">
        <v>-2689982.5142870601</v>
      </c>
      <c r="N42" s="18">
        <v>-6556683.8733885204</v>
      </c>
      <c r="O42" s="122">
        <f t="shared" si="44"/>
        <v>-13636120.00000003</v>
      </c>
      <c r="P42" s="63">
        <v>0</v>
      </c>
      <c r="Q42" s="18">
        <v>0</v>
      </c>
      <c r="R42" s="122">
        <f t="shared" si="45"/>
        <v>0</v>
      </c>
      <c r="S42" s="203">
        <f t="shared" si="49"/>
        <v>-13636120.00000003</v>
      </c>
      <c r="T42" s="63">
        <v>-27000000.000000101</v>
      </c>
      <c r="U42" s="18">
        <v>0</v>
      </c>
      <c r="V42" s="122">
        <f t="shared" si="47"/>
        <v>-27000000.000000101</v>
      </c>
      <c r="W42" s="203">
        <v>-1594970</v>
      </c>
      <c r="X42" s="63">
        <v>0</v>
      </c>
      <c r="Y42" s="18">
        <v>0</v>
      </c>
      <c r="Z42" s="122">
        <f t="shared" si="48"/>
        <v>0</v>
      </c>
      <c r="AA42" s="63">
        <v>0</v>
      </c>
      <c r="AB42" s="18">
        <v>0</v>
      </c>
      <c r="AC42" s="18">
        <v>0</v>
      </c>
      <c r="AD42" s="18">
        <v>0</v>
      </c>
      <c r="AE42" s="18">
        <v>0</v>
      </c>
      <c r="AF42" s="19">
        <v>0</v>
      </c>
      <c r="AG42" s="43">
        <f t="shared" si="6"/>
        <v>0</v>
      </c>
      <c r="AH42" s="23"/>
    </row>
    <row r="43" spans="1:35" thickBot="1">
      <c r="A43" s="5"/>
      <c r="B43" s="206" t="s">
        <v>94</v>
      </c>
      <c r="C43" s="72">
        <v>0</v>
      </c>
      <c r="D43" s="60">
        <v>0</v>
      </c>
      <c r="E43" s="123">
        <v>0</v>
      </c>
      <c r="F43" s="207">
        <f t="shared" ref="F43" si="50">C43+D43+E43</f>
        <v>0</v>
      </c>
      <c r="G43" s="72">
        <v>0</v>
      </c>
      <c r="H43" s="208">
        <v>0</v>
      </c>
      <c r="I43" s="207">
        <v>0</v>
      </c>
      <c r="J43" s="207">
        <v>0</v>
      </c>
      <c r="K43" s="207">
        <f t="shared" ref="K43" si="51">F43+H43+I43+J43</f>
        <v>0</v>
      </c>
      <c r="L43" s="72">
        <v>0</v>
      </c>
      <c r="M43" s="60">
        <v>0</v>
      </c>
      <c r="N43" s="60">
        <v>0</v>
      </c>
      <c r="O43" s="123">
        <f t="shared" ref="O43" si="52">L43+M43+N43</f>
        <v>0</v>
      </c>
      <c r="P43" s="72">
        <v>0</v>
      </c>
      <c r="Q43" s="60">
        <v>0</v>
      </c>
      <c r="R43" s="123">
        <f t="shared" ref="R43" si="53">P43+Q43</f>
        <v>0</v>
      </c>
      <c r="S43" s="207">
        <f t="shared" ref="S43" si="54">O43+R43</f>
        <v>0</v>
      </c>
      <c r="T43" s="72">
        <v>309632.58</v>
      </c>
      <c r="U43" s="60">
        <v>0</v>
      </c>
      <c r="V43" s="123">
        <f t="shared" ref="V43" si="55">T43+U43</f>
        <v>309632.58</v>
      </c>
      <c r="W43" s="207">
        <v>0</v>
      </c>
      <c r="X43" s="72">
        <v>0</v>
      </c>
      <c r="Y43" s="60">
        <v>0</v>
      </c>
      <c r="Z43" s="123">
        <f t="shared" ref="Z43" si="56">X43+Y43</f>
        <v>0</v>
      </c>
      <c r="AA43" s="72">
        <v>0</v>
      </c>
      <c r="AB43" s="60">
        <v>0</v>
      </c>
      <c r="AC43" s="60">
        <v>0</v>
      </c>
      <c r="AD43" s="60">
        <v>0</v>
      </c>
      <c r="AE43" s="60">
        <v>0</v>
      </c>
      <c r="AF43" s="61">
        <v>0</v>
      </c>
      <c r="AG43" s="65">
        <f t="shared" ref="AG43" si="57">Z43+AA43+AB43+AC43+AD43+AE43+AF43</f>
        <v>0</v>
      </c>
      <c r="AH43" s="23"/>
    </row>
    <row r="44" spans="1:35" s="8" customFormat="1" thickBot="1">
      <c r="A44" s="7"/>
      <c r="B44" s="209" t="s">
        <v>26</v>
      </c>
      <c r="C44" s="210">
        <f>SUM(C36:C43)</f>
        <v>0</v>
      </c>
      <c r="D44" s="194">
        <f t="shared" ref="D44:F44" si="58">SUM(D36:D43)</f>
        <v>0</v>
      </c>
      <c r="E44" s="211">
        <f t="shared" si="58"/>
        <v>0</v>
      </c>
      <c r="F44" s="212">
        <f t="shared" si="58"/>
        <v>0</v>
      </c>
      <c r="G44" s="210">
        <f>SUM(G36:G43)</f>
        <v>0</v>
      </c>
      <c r="H44" s="211">
        <f>SUM(H36:H43)</f>
        <v>0</v>
      </c>
      <c r="I44" s="212">
        <f t="shared" ref="I44:AG44" si="59">SUM(I36:I43)</f>
        <v>1877000</v>
      </c>
      <c r="J44" s="212">
        <f t="shared" si="59"/>
        <v>1355969.9999999988</v>
      </c>
      <c r="K44" s="212">
        <f t="shared" si="59"/>
        <v>3232969.9999999991</v>
      </c>
      <c r="L44" s="210">
        <f t="shared" si="59"/>
        <v>-3.7252902984619141E-9</v>
      </c>
      <c r="M44" s="194">
        <f t="shared" si="59"/>
        <v>-4.6566128730773926E-10</v>
      </c>
      <c r="N44" s="194">
        <f t="shared" si="59"/>
        <v>-3.7252902984619141E-9</v>
      </c>
      <c r="O44" s="211">
        <f t="shared" si="59"/>
        <v>-7.4505805969238281E-9</v>
      </c>
      <c r="P44" s="210">
        <f t="shared" si="59"/>
        <v>3273037</v>
      </c>
      <c r="Q44" s="194">
        <f t="shared" si="59"/>
        <v>85831</v>
      </c>
      <c r="R44" s="211">
        <f t="shared" si="59"/>
        <v>3358868</v>
      </c>
      <c r="S44" s="212">
        <f t="shared" si="59"/>
        <v>3358867.9999999925</v>
      </c>
      <c r="T44" s="210">
        <f t="shared" si="59"/>
        <v>3450396.5799999069</v>
      </c>
      <c r="U44" s="194">
        <f t="shared" si="59"/>
        <v>22540527.124999974</v>
      </c>
      <c r="V44" s="211">
        <f t="shared" si="59"/>
        <v>25990923.704999883</v>
      </c>
      <c r="W44" s="212">
        <f t="shared" si="59"/>
        <v>8.6147338151931763E-9</v>
      </c>
      <c r="X44" s="210">
        <f t="shared" si="59"/>
        <v>74151.99999999968</v>
      </c>
      <c r="Y44" s="194">
        <f t="shared" si="59"/>
        <v>490</v>
      </c>
      <c r="Z44" s="211">
        <f t="shared" si="59"/>
        <v>74641.99999999968</v>
      </c>
      <c r="AA44" s="210">
        <f t="shared" si="59"/>
        <v>490</v>
      </c>
      <c r="AB44" s="194">
        <f t="shared" si="59"/>
        <v>0</v>
      </c>
      <c r="AC44" s="194">
        <f t="shared" si="59"/>
        <v>489.99999999967986</v>
      </c>
      <c r="AD44" s="194">
        <f t="shared" si="59"/>
        <v>2272724</v>
      </c>
      <c r="AE44" s="194">
        <f t="shared" si="59"/>
        <v>494</v>
      </c>
      <c r="AF44" s="195">
        <f t="shared" si="59"/>
        <v>0</v>
      </c>
      <c r="AG44" s="199">
        <f t="shared" si="59"/>
        <v>2348839.9999999995</v>
      </c>
      <c r="AH44" s="23"/>
    </row>
    <row r="45" spans="1:35" thickBot="1">
      <c r="A45" s="5"/>
      <c r="B45" s="198" t="s">
        <v>55</v>
      </c>
      <c r="C45" s="25">
        <f>C16+C26+C35+C44</f>
        <v>289976643.48119283</v>
      </c>
      <c r="D45" s="24">
        <f>D16+D26+D35+D44</f>
        <v>154903648.05262136</v>
      </c>
      <c r="E45" s="28">
        <f>E16+E26+E35+E44</f>
        <v>4881708.4661855176</v>
      </c>
      <c r="F45" s="29">
        <f>F16+F26+F35+F44</f>
        <v>449761999.99999976</v>
      </c>
      <c r="G45" s="25">
        <f>G16+G26+G35+G44</f>
        <v>0</v>
      </c>
      <c r="H45" s="28">
        <f>H16+H26+H35+H44</f>
        <v>375878000.0000003</v>
      </c>
      <c r="I45" s="29">
        <f>I16+I26+I35+I44</f>
        <v>6210999.9999999981</v>
      </c>
      <c r="J45" s="29">
        <f>J16+J26+J35+J44</f>
        <v>5782642.2050000029</v>
      </c>
      <c r="K45" s="29">
        <f>K16+K26+K35+K44</f>
        <v>837633642.20499992</v>
      </c>
      <c r="L45" s="25">
        <f>L16+L26+L35+L44</f>
        <v>39981832.387057379</v>
      </c>
      <c r="M45" s="24">
        <f>M16+M26+M35+M44</f>
        <v>19921294.198183991</v>
      </c>
      <c r="N45" s="24">
        <f>N16+N26+N35+N44</f>
        <v>55421293.414758489</v>
      </c>
      <c r="O45" s="24">
        <f>O16+O26+O35+O44</f>
        <v>115324419.99999985</v>
      </c>
      <c r="P45" s="24">
        <f>P16+P26+P35+P44</f>
        <v>14067709.999999996</v>
      </c>
      <c r="Q45" s="24">
        <f>Q16+Q26+Q35+Q44</f>
        <v>932520</v>
      </c>
      <c r="R45" s="28">
        <f>R16+R26+R35+R44</f>
        <v>15000229.999999996</v>
      </c>
      <c r="S45" s="29">
        <f>S16+S26+S35+S44</f>
        <v>130324649.99999985</v>
      </c>
      <c r="T45" s="25">
        <f>T16+T26+T35+T44</f>
        <v>202152277.14999941</v>
      </c>
      <c r="U45" s="28">
        <f>U16+U26+U35+U44</f>
        <v>90146659.999999985</v>
      </c>
      <c r="V45" s="29">
        <f>V16+V26+V35+V44</f>
        <v>292298937.14999944</v>
      </c>
      <c r="W45" s="29">
        <f>W16+W26+W35+W44</f>
        <v>7280910.0000000121</v>
      </c>
      <c r="X45" s="25">
        <f>X16+X26+X35+X44</f>
        <v>1058969.9999999998</v>
      </c>
      <c r="Y45" s="24">
        <f>Y16+Y26+Y35+Y44</f>
        <v>527310.00000000012</v>
      </c>
      <c r="Z45" s="28">
        <f>Z16+Z26+Z35+Z44</f>
        <v>1586280</v>
      </c>
      <c r="AA45" s="25">
        <f>AA16+AA26+AA35+AA44</f>
        <v>259959.99999999971</v>
      </c>
      <c r="AB45" s="24">
        <f>AB16+AB26+AB35+AB44</f>
        <v>526740</v>
      </c>
      <c r="AC45" s="24">
        <f>AC16+AC26+AC35+AC44</f>
        <v>2105260.0000000009</v>
      </c>
      <c r="AD45" s="24">
        <f>AD16+AD26+AD35+AD44</f>
        <v>11491800.000000004</v>
      </c>
      <c r="AE45" s="24">
        <f>AE16+AE26+AE35+AE44</f>
        <v>203200.00000000015</v>
      </c>
      <c r="AF45" s="28">
        <f>AF16+AF26+AF35+AF44</f>
        <v>330000</v>
      </c>
      <c r="AG45" s="29">
        <f>AG16+AG26+AG35+AG44</f>
        <v>16503240.000000004</v>
      </c>
      <c r="AH45" s="23"/>
    </row>
    <row r="46" spans="1:35" s="11" customFormat="1" ht="11.25">
      <c r="A46" s="9"/>
      <c r="B46" s="4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23"/>
    </row>
    <row r="47" spans="1:35" s="11" customFormat="1" thickBot="1">
      <c r="A47" s="9"/>
      <c r="B47" s="4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23"/>
    </row>
    <row r="48" spans="1:35" s="4" customFormat="1" ht="18">
      <c r="A48" s="3"/>
      <c r="B48" s="126" t="s">
        <v>22</v>
      </c>
      <c r="C48" s="129" t="s">
        <v>53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1"/>
      <c r="AH48" s="33"/>
    </row>
    <row r="49" spans="1:34" s="4" customFormat="1" ht="18">
      <c r="A49" s="3"/>
      <c r="B49" s="127"/>
      <c r="C49" s="163" t="s">
        <v>0</v>
      </c>
      <c r="D49" s="164"/>
      <c r="E49" s="164"/>
      <c r="F49" s="164"/>
      <c r="G49" s="164"/>
      <c r="H49" s="164"/>
      <c r="I49" s="164"/>
      <c r="J49" s="164"/>
      <c r="K49" s="164"/>
      <c r="L49" s="133" t="s">
        <v>27</v>
      </c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6"/>
      <c r="AH49" s="33"/>
    </row>
    <row r="50" spans="1:34" s="2" customFormat="1" ht="28.5" thickBot="1">
      <c r="A50" s="1"/>
      <c r="B50" s="127"/>
      <c r="C50" s="165"/>
      <c r="D50" s="166"/>
      <c r="E50" s="166"/>
      <c r="F50" s="166"/>
      <c r="G50" s="166"/>
      <c r="H50" s="166"/>
      <c r="I50" s="166"/>
      <c r="J50" s="166"/>
      <c r="K50" s="166"/>
      <c r="L50" s="135" t="s">
        <v>28</v>
      </c>
      <c r="M50" s="135"/>
      <c r="N50" s="135"/>
      <c r="O50" s="135"/>
      <c r="P50" s="135"/>
      <c r="Q50" s="135"/>
      <c r="R50" s="135"/>
      <c r="S50" s="135"/>
      <c r="T50" s="137" t="s">
        <v>29</v>
      </c>
      <c r="U50" s="137"/>
      <c r="V50" s="137"/>
      <c r="W50" s="101" t="s">
        <v>30</v>
      </c>
      <c r="X50" s="135" t="s">
        <v>31</v>
      </c>
      <c r="Y50" s="135"/>
      <c r="Z50" s="135"/>
      <c r="AA50" s="135"/>
      <c r="AB50" s="135"/>
      <c r="AC50" s="135"/>
      <c r="AD50" s="135"/>
      <c r="AE50" s="135"/>
      <c r="AF50" s="135"/>
      <c r="AG50" s="138"/>
      <c r="AH50" s="34"/>
    </row>
    <row r="51" spans="1:34" s="2" customFormat="1" ht="12" customHeight="1" thickBot="1">
      <c r="A51" s="1"/>
      <c r="B51" s="127"/>
      <c r="C51" s="139" t="s">
        <v>4</v>
      </c>
      <c r="D51" s="140"/>
      <c r="E51" s="140"/>
      <c r="F51" s="141"/>
      <c r="G51" s="150" t="s">
        <v>51</v>
      </c>
      <c r="H51" s="168" t="s">
        <v>38</v>
      </c>
      <c r="I51" s="146" t="s">
        <v>52</v>
      </c>
      <c r="J51" s="148" t="s">
        <v>47</v>
      </c>
      <c r="K51" s="124" t="s">
        <v>32</v>
      </c>
      <c r="L51" s="150" t="s">
        <v>5</v>
      </c>
      <c r="M51" s="151"/>
      <c r="N51" s="151"/>
      <c r="O51" s="141"/>
      <c r="P51" s="150" t="s">
        <v>6</v>
      </c>
      <c r="Q51" s="151"/>
      <c r="R51" s="141"/>
      <c r="S51" s="124" t="s">
        <v>33</v>
      </c>
      <c r="T51" s="152" t="s">
        <v>7</v>
      </c>
      <c r="U51" s="154" t="s">
        <v>8</v>
      </c>
      <c r="V51" s="124" t="s">
        <v>34</v>
      </c>
      <c r="W51" s="124" t="s">
        <v>36</v>
      </c>
      <c r="X51" s="156" t="s">
        <v>39</v>
      </c>
      <c r="Y51" s="157"/>
      <c r="Z51" s="158"/>
      <c r="AA51" s="152" t="s">
        <v>43</v>
      </c>
      <c r="AB51" s="159" t="s">
        <v>44</v>
      </c>
      <c r="AC51" s="159" t="s">
        <v>45</v>
      </c>
      <c r="AD51" s="159" t="s">
        <v>40</v>
      </c>
      <c r="AE51" s="159" t="s">
        <v>42</v>
      </c>
      <c r="AF51" s="154" t="s">
        <v>41</v>
      </c>
      <c r="AG51" s="124" t="s">
        <v>35</v>
      </c>
      <c r="AH51" s="34"/>
    </row>
    <row r="52" spans="1:34" s="2" customFormat="1" ht="57" customHeight="1" thickBot="1">
      <c r="A52" s="1"/>
      <c r="B52" s="162"/>
      <c r="C52" s="92" t="s">
        <v>9</v>
      </c>
      <c r="D52" s="93" t="s">
        <v>48</v>
      </c>
      <c r="E52" s="94" t="s">
        <v>46</v>
      </c>
      <c r="F52" s="91" t="s">
        <v>10</v>
      </c>
      <c r="G52" s="167"/>
      <c r="H52" s="169"/>
      <c r="I52" s="170"/>
      <c r="J52" s="171"/>
      <c r="K52" s="161"/>
      <c r="L52" s="98" t="s">
        <v>11</v>
      </c>
      <c r="M52" s="83" t="s">
        <v>12</v>
      </c>
      <c r="N52" s="83" t="s">
        <v>13</v>
      </c>
      <c r="O52" s="87" t="s">
        <v>14</v>
      </c>
      <c r="P52" s="99" t="s">
        <v>15</v>
      </c>
      <c r="Q52" s="84" t="s">
        <v>16</v>
      </c>
      <c r="R52" s="87" t="s">
        <v>17</v>
      </c>
      <c r="S52" s="161"/>
      <c r="T52" s="172"/>
      <c r="U52" s="173"/>
      <c r="V52" s="161"/>
      <c r="W52" s="161"/>
      <c r="X52" s="100" t="s">
        <v>19</v>
      </c>
      <c r="Y52" s="85" t="s">
        <v>18</v>
      </c>
      <c r="Z52" s="87" t="s">
        <v>20</v>
      </c>
      <c r="AA52" s="172"/>
      <c r="AB52" s="174"/>
      <c r="AC52" s="174"/>
      <c r="AD52" s="174"/>
      <c r="AE52" s="174"/>
      <c r="AF52" s="173"/>
      <c r="AG52" s="161"/>
      <c r="AH52" s="34"/>
    </row>
    <row r="53" spans="1:34" s="2" customFormat="1" ht="14.25" customHeight="1">
      <c r="A53" s="1"/>
      <c r="B53" s="86" t="s">
        <v>69</v>
      </c>
      <c r="C53" s="88">
        <v>0</v>
      </c>
      <c r="D53" s="16">
        <v>0</v>
      </c>
      <c r="E53" s="17">
        <v>0</v>
      </c>
      <c r="F53" s="44">
        <f>C53+D53+E53</f>
        <v>0</v>
      </c>
      <c r="G53" s="51">
        <v>0</v>
      </c>
      <c r="H53" s="17">
        <v>83496600</v>
      </c>
      <c r="I53" s="44">
        <v>0</v>
      </c>
      <c r="J53" s="44">
        <v>0</v>
      </c>
      <c r="K53" s="44">
        <f>F53+H53+I53+J53</f>
        <v>83496600</v>
      </c>
      <c r="L53" s="51">
        <v>0</v>
      </c>
      <c r="M53" s="16">
        <v>0</v>
      </c>
      <c r="N53" s="16">
        <v>0</v>
      </c>
      <c r="O53" s="17">
        <f t="shared" ref="O53:O68" si="60">L53+M53+N53</f>
        <v>0</v>
      </c>
      <c r="P53" s="51">
        <v>46392.940000000017</v>
      </c>
      <c r="Q53" s="16">
        <v>15850.000000000002</v>
      </c>
      <c r="R53" s="17">
        <f t="shared" ref="R53:R68" si="61">SUM(P53:Q53)</f>
        <v>62242.940000000017</v>
      </c>
      <c r="S53" s="44">
        <f>O53+R53</f>
        <v>62242.940000000017</v>
      </c>
      <c r="T53" s="51">
        <v>5090509.419999999</v>
      </c>
      <c r="U53" s="17">
        <v>15448.249999999995</v>
      </c>
      <c r="V53" s="44">
        <f>SUM(T53:U53)</f>
        <v>5105957.669999999</v>
      </c>
      <c r="W53" s="44">
        <v>0</v>
      </c>
      <c r="X53" s="51">
        <v>19166.54</v>
      </c>
      <c r="Y53" s="16">
        <v>35991.67</v>
      </c>
      <c r="Z53" s="17">
        <f>X53+Y53</f>
        <v>55158.21</v>
      </c>
      <c r="AA53" s="51">
        <v>3838.4200000000005</v>
      </c>
      <c r="AB53" s="16">
        <v>0</v>
      </c>
      <c r="AC53" s="16">
        <v>0</v>
      </c>
      <c r="AD53" s="16">
        <v>0</v>
      </c>
      <c r="AE53" s="16">
        <v>0</v>
      </c>
      <c r="AF53" s="17">
        <v>0</v>
      </c>
      <c r="AG53" s="44">
        <f t="shared" ref="AG53:AG56" si="62">Z53+AA53+AB53+AC53+AD53+AE53+AF53</f>
        <v>58996.63</v>
      </c>
      <c r="AH53" s="34"/>
    </row>
    <row r="54" spans="1:34" s="8" customFormat="1" ht="11.25">
      <c r="A54" s="7"/>
      <c r="B54" s="32" t="s">
        <v>57</v>
      </c>
      <c r="C54" s="63">
        <v>32073485.409999996</v>
      </c>
      <c r="D54" s="18">
        <v>18112606.409999996</v>
      </c>
      <c r="E54" s="19">
        <v>563887.1100000001</v>
      </c>
      <c r="F54" s="43">
        <f>C54+D54+E54</f>
        <v>50749978.929999992</v>
      </c>
      <c r="G54" s="52">
        <f>875973.02+38248095.94</f>
        <v>39124068.960000001</v>
      </c>
      <c r="H54" s="78">
        <v>33219971.259999998</v>
      </c>
      <c r="I54" s="43">
        <v>151593.6399999999</v>
      </c>
      <c r="J54" s="43">
        <v>450716.94000000035</v>
      </c>
      <c r="K54" s="43">
        <f t="shared" ref="K54:K56" si="63">F54+H54+I54+J54</f>
        <v>84572260.769999996</v>
      </c>
      <c r="L54" s="52">
        <v>4418027.799999998</v>
      </c>
      <c r="M54" s="18">
        <v>2268822.4700000002</v>
      </c>
      <c r="N54" s="18">
        <v>6192929.7199999969</v>
      </c>
      <c r="O54" s="19">
        <f>L54+M54+N54</f>
        <v>12879779.989999995</v>
      </c>
      <c r="P54" s="52">
        <v>1183667.98</v>
      </c>
      <c r="Q54" s="18">
        <v>80700</v>
      </c>
      <c r="R54" s="19">
        <f t="shared" si="61"/>
        <v>1264367.98</v>
      </c>
      <c r="S54" s="43">
        <f>O54+R54</f>
        <v>14144147.969999995</v>
      </c>
      <c r="T54" s="52">
        <v>20075744.880000006</v>
      </c>
      <c r="U54" s="19">
        <v>4962838.8399999989</v>
      </c>
      <c r="V54" s="43">
        <f>SUM(T54:U54)</f>
        <v>25038583.720000006</v>
      </c>
      <c r="W54" s="43">
        <v>716720.2</v>
      </c>
      <c r="X54" s="52">
        <v>75631.140000000014</v>
      </c>
      <c r="Y54" s="18">
        <v>26268.05</v>
      </c>
      <c r="Z54" s="19">
        <f t="shared" ref="Z54:Z56" si="64">X54+Y54</f>
        <v>101899.19000000002</v>
      </c>
      <c r="AA54" s="52">
        <v>19344.59</v>
      </c>
      <c r="AB54" s="18">
        <v>21947.49</v>
      </c>
      <c r="AC54" s="18">
        <v>122953.34999999999</v>
      </c>
      <c r="AD54" s="18">
        <v>549169.06000000006</v>
      </c>
      <c r="AE54" s="18">
        <v>18954.66</v>
      </c>
      <c r="AF54" s="19">
        <v>0</v>
      </c>
      <c r="AG54" s="43">
        <f t="shared" si="62"/>
        <v>834268.34000000008</v>
      </c>
      <c r="AH54" s="23"/>
    </row>
    <row r="55" spans="1:34" s="8" customFormat="1" ht="11.25">
      <c r="A55" s="7"/>
      <c r="B55" s="32" t="s">
        <v>58</v>
      </c>
      <c r="C55" s="63">
        <v>31329207.429999989</v>
      </c>
      <c r="D55" s="18">
        <v>15932812.309999999</v>
      </c>
      <c r="E55" s="19">
        <v>545562.31000000006</v>
      </c>
      <c r="F55" s="43">
        <f t="shared" ref="F55:F59" si="65">C55+D55+E55</f>
        <v>47807582.04999999</v>
      </c>
      <c r="G55" s="52">
        <v>17898138.290000007</v>
      </c>
      <c r="H55" s="78">
        <v>26763561.350000001</v>
      </c>
      <c r="I55" s="43">
        <v>187639.26999999993</v>
      </c>
      <c r="J55" s="43">
        <v>435930.5700000003</v>
      </c>
      <c r="K55" s="43">
        <f t="shared" si="63"/>
        <v>75194713.23999998</v>
      </c>
      <c r="L55" s="52">
        <v>4230583.209999999</v>
      </c>
      <c r="M55" s="18">
        <v>2032590.9100000004</v>
      </c>
      <c r="N55" s="18">
        <v>5953035.1799999969</v>
      </c>
      <c r="O55" s="19">
        <f t="shared" si="60"/>
        <v>12216209.299999997</v>
      </c>
      <c r="P55" s="52">
        <v>1096296.8</v>
      </c>
      <c r="Q55" s="18">
        <v>68160</v>
      </c>
      <c r="R55" s="19">
        <f t="shared" si="61"/>
        <v>1164456.8</v>
      </c>
      <c r="S55" s="43">
        <f>O55+R55</f>
        <v>13380666.099999998</v>
      </c>
      <c r="T55" s="52">
        <v>18648099.930000011</v>
      </c>
      <c r="U55" s="19">
        <v>4688499.6999999983</v>
      </c>
      <c r="V55" s="43">
        <f>SUM(T55:U55)</f>
        <v>23336599.63000001</v>
      </c>
      <c r="W55" s="43">
        <v>663573.14000000036</v>
      </c>
      <c r="X55" s="52">
        <v>85799.84</v>
      </c>
      <c r="Y55" s="18">
        <v>87913.800000000017</v>
      </c>
      <c r="Z55" s="19">
        <f t="shared" si="64"/>
        <v>173713.64</v>
      </c>
      <c r="AA55" s="52">
        <v>27965.550000000003</v>
      </c>
      <c r="AB55" s="18">
        <v>21947.49</v>
      </c>
      <c r="AC55" s="18">
        <v>131205.91</v>
      </c>
      <c r="AD55" s="18">
        <v>549169.06000000006</v>
      </c>
      <c r="AE55" s="18">
        <v>8135.99</v>
      </c>
      <c r="AF55" s="19">
        <v>0</v>
      </c>
      <c r="AG55" s="43">
        <f t="shared" si="62"/>
        <v>912137.64</v>
      </c>
      <c r="AH55" s="23"/>
    </row>
    <row r="56" spans="1:34" s="8" customFormat="1" thickBot="1">
      <c r="A56" s="7"/>
      <c r="B56" s="41" t="s">
        <v>59</v>
      </c>
      <c r="C56" s="89">
        <f>33903715.93+30751.77</f>
        <v>33934467.700000003</v>
      </c>
      <c r="D56" s="12">
        <v>17904698.219999991</v>
      </c>
      <c r="E56" s="27">
        <v>590982.90000000014</v>
      </c>
      <c r="F56" s="45">
        <f t="shared" si="65"/>
        <v>52430148.819999993</v>
      </c>
      <c r="G56" s="53">
        <v>35737926.790000089</v>
      </c>
      <c r="H56" s="95">
        <v>32667344.540000007</v>
      </c>
      <c r="I56" s="45">
        <v>226430.43999999974</v>
      </c>
      <c r="J56" s="45">
        <v>472428.09999999951</v>
      </c>
      <c r="K56" s="45">
        <f t="shared" si="63"/>
        <v>85796351.899999991</v>
      </c>
      <c r="L56" s="53">
        <v>4861393.9500000011</v>
      </c>
      <c r="M56" s="12">
        <v>2417524.92</v>
      </c>
      <c r="N56" s="12">
        <v>6763905.54</v>
      </c>
      <c r="O56" s="27">
        <f>L56+M56+N56</f>
        <v>14042824.41</v>
      </c>
      <c r="P56" s="53">
        <v>1268195.3999999999</v>
      </c>
      <c r="Q56" s="12">
        <v>87120</v>
      </c>
      <c r="R56" s="27">
        <f t="shared" si="61"/>
        <v>1355315.4</v>
      </c>
      <c r="S56" s="45">
        <f>O56+R56</f>
        <v>15398139.810000001</v>
      </c>
      <c r="T56" s="53">
        <v>20900495.739999998</v>
      </c>
      <c r="U56" s="27">
        <v>5616592.3599999994</v>
      </c>
      <c r="V56" s="45">
        <f>SUM(T56:U56)</f>
        <v>26517088.099999998</v>
      </c>
      <c r="W56" s="45">
        <v>707706.90999999968</v>
      </c>
      <c r="X56" s="53">
        <v>143477.93000000002</v>
      </c>
      <c r="Y56" s="12">
        <v>60135.080000000009</v>
      </c>
      <c r="Z56" s="27">
        <f t="shared" si="64"/>
        <v>203613.01000000004</v>
      </c>
      <c r="AA56" s="53">
        <v>17662.420000000002</v>
      </c>
      <c r="AB56" s="12">
        <v>43894.98</v>
      </c>
      <c r="AC56" s="12">
        <v>234155.43</v>
      </c>
      <c r="AD56" s="12">
        <v>563969.34</v>
      </c>
      <c r="AE56" s="12">
        <v>3139.57</v>
      </c>
      <c r="AF56" s="27">
        <v>0</v>
      </c>
      <c r="AG56" s="45">
        <f t="shared" si="62"/>
        <v>1066434.75</v>
      </c>
      <c r="AH56" s="23"/>
    </row>
    <row r="57" spans="1:34" s="8" customFormat="1" thickBot="1">
      <c r="A57" s="7"/>
      <c r="B57" s="26" t="s">
        <v>23</v>
      </c>
      <c r="C57" s="90">
        <f>SUM(C53:C56)</f>
        <v>97337160.539999992</v>
      </c>
      <c r="D57" s="90">
        <f t="shared" ref="D57:AG57" si="66">SUM(D53:D56)</f>
        <v>51950116.93999999</v>
      </c>
      <c r="E57" s="90">
        <f t="shared" si="66"/>
        <v>1700432.3200000003</v>
      </c>
      <c r="F57" s="90">
        <f t="shared" si="66"/>
        <v>150987709.79999998</v>
      </c>
      <c r="G57" s="90">
        <f t="shared" si="66"/>
        <v>92760134.040000096</v>
      </c>
      <c r="H57" s="90">
        <f t="shared" si="66"/>
        <v>176147477.14999998</v>
      </c>
      <c r="I57" s="90">
        <f t="shared" si="66"/>
        <v>565663.34999999951</v>
      </c>
      <c r="J57" s="90">
        <f t="shared" si="66"/>
        <v>1359075.6100000003</v>
      </c>
      <c r="K57" s="90">
        <f t="shared" si="66"/>
        <v>329059925.90999997</v>
      </c>
      <c r="L57" s="90">
        <f t="shared" si="66"/>
        <v>13510004.959999999</v>
      </c>
      <c r="M57" s="90">
        <f t="shared" si="66"/>
        <v>6718938.3000000007</v>
      </c>
      <c r="N57" s="90">
        <f t="shared" si="66"/>
        <v>18909870.439999994</v>
      </c>
      <c r="O57" s="90">
        <f>SUM(O53:O56)</f>
        <v>39138813.699999988</v>
      </c>
      <c r="P57" s="90">
        <f>SUM(P53:P56)</f>
        <v>3594553.1199999996</v>
      </c>
      <c r="Q57" s="90">
        <f>SUM(Q53:Q56)</f>
        <v>251830</v>
      </c>
      <c r="R57" s="90">
        <f t="shared" si="66"/>
        <v>3846383.1199999996</v>
      </c>
      <c r="S57" s="90">
        <f t="shared" si="66"/>
        <v>42985196.819999993</v>
      </c>
      <c r="T57" s="90">
        <f>SUM(T53:T56)</f>
        <v>64714849.970000014</v>
      </c>
      <c r="U57" s="90">
        <f t="shared" si="66"/>
        <v>15283379.149999997</v>
      </c>
      <c r="V57" s="90">
        <f t="shared" si="66"/>
        <v>79998229.120000005</v>
      </c>
      <c r="W57" s="90">
        <f t="shared" si="66"/>
        <v>2088000.25</v>
      </c>
      <c r="X57" s="90">
        <f t="shared" si="66"/>
        <v>324075.45000000007</v>
      </c>
      <c r="Y57" s="90">
        <f t="shared" si="66"/>
        <v>210308.60000000003</v>
      </c>
      <c r="Z57" s="90">
        <f t="shared" si="66"/>
        <v>534384.05000000005</v>
      </c>
      <c r="AA57" s="90">
        <f t="shared" si="66"/>
        <v>68810.98000000001</v>
      </c>
      <c r="AB57" s="90">
        <f t="shared" si="66"/>
        <v>87789.96</v>
      </c>
      <c r="AC57" s="90">
        <f t="shared" si="66"/>
        <v>488314.69</v>
      </c>
      <c r="AD57" s="90">
        <f t="shared" si="66"/>
        <v>1662307.46</v>
      </c>
      <c r="AE57" s="90">
        <f t="shared" si="66"/>
        <v>30230.22</v>
      </c>
      <c r="AF57" s="90">
        <f t="shared" si="66"/>
        <v>0</v>
      </c>
      <c r="AG57" s="90">
        <f t="shared" si="66"/>
        <v>2871837.3600000003</v>
      </c>
      <c r="AH57" s="23"/>
    </row>
    <row r="58" spans="1:34" s="14" customFormat="1" ht="11.25">
      <c r="A58" s="13"/>
      <c r="B58" s="56" t="s">
        <v>60</v>
      </c>
      <c r="C58" s="88">
        <v>31048590.170000002</v>
      </c>
      <c r="D58" s="16">
        <v>16588157.360000007</v>
      </c>
      <c r="E58" s="17">
        <v>563556.30999999959</v>
      </c>
      <c r="F58" s="44">
        <f t="shared" si="65"/>
        <v>48200303.840000011</v>
      </c>
      <c r="G58" s="51">
        <v>17337734.969999913</v>
      </c>
      <c r="H58" s="96">
        <v>34722178.379999995</v>
      </c>
      <c r="I58" s="44">
        <v>196719.55999999982</v>
      </c>
      <c r="J58" s="44">
        <v>450325.9</v>
      </c>
      <c r="K58" s="44">
        <f t="shared" ref="K58:K60" si="67">F58+H58+I58+J58</f>
        <v>83569527.680000007</v>
      </c>
      <c r="L58" s="51">
        <v>4372964.9899999984</v>
      </c>
      <c r="M58" s="16">
        <v>2083510.8799999997</v>
      </c>
      <c r="N58" s="16">
        <v>5877929.21</v>
      </c>
      <c r="O58" s="17">
        <f t="shared" si="60"/>
        <v>12334405.079999998</v>
      </c>
      <c r="P58" s="51">
        <v>1096717.8</v>
      </c>
      <c r="Q58" s="16">
        <v>70080</v>
      </c>
      <c r="R58" s="17">
        <f t="shared" si="61"/>
        <v>1166797.8</v>
      </c>
      <c r="S58" s="44">
        <f>O58+R58</f>
        <v>13501202.879999999</v>
      </c>
      <c r="T58" s="51">
        <v>20679302.079999998</v>
      </c>
      <c r="U58" s="17">
        <v>5519950.4499999974</v>
      </c>
      <c r="V58" s="44">
        <f>SUM(T58:U58)</f>
        <v>26199252.529999994</v>
      </c>
      <c r="W58" s="44">
        <v>683270.66999999993</v>
      </c>
      <c r="X58" s="51">
        <v>84504.010000000009</v>
      </c>
      <c r="Y58" s="16">
        <v>32198.590000000004</v>
      </c>
      <c r="Z58" s="17">
        <f t="shared" ref="Z58:Z68" si="68">X58+Y58</f>
        <v>116702.6</v>
      </c>
      <c r="AA58" s="51">
        <v>27334.71000000001</v>
      </c>
      <c r="AB58" s="16">
        <v>43894.98</v>
      </c>
      <c r="AC58" s="16">
        <v>186522.81000000003</v>
      </c>
      <c r="AD58" s="16">
        <v>489755.39</v>
      </c>
      <c r="AE58" s="16">
        <v>22935.590000000004</v>
      </c>
      <c r="AF58" s="17">
        <v>0</v>
      </c>
      <c r="AG58" s="44">
        <f t="shared" ref="AG58:AG60" si="69">Z58+AA58+AB58+AC58+AD58+AE58+AF58</f>
        <v>887146.08000000007</v>
      </c>
      <c r="AH58" s="35"/>
    </row>
    <row r="59" spans="1:34" s="14" customFormat="1" ht="11.25">
      <c r="A59" s="13"/>
      <c r="B59" s="32" t="s">
        <v>61</v>
      </c>
      <c r="C59" s="63">
        <v>32400350.449999992</v>
      </c>
      <c r="D59" s="18">
        <v>17368659.289999992</v>
      </c>
      <c r="E59" s="19">
        <v>596523.63999999978</v>
      </c>
      <c r="F59" s="43">
        <f t="shared" si="65"/>
        <v>50365533.37999998</v>
      </c>
      <c r="G59" s="52">
        <v>27226657.760000002</v>
      </c>
      <c r="H59" s="78">
        <v>32449402.419999998</v>
      </c>
      <c r="I59" s="43">
        <v>230377.83999999982</v>
      </c>
      <c r="J59" s="43">
        <v>476757.1599999998</v>
      </c>
      <c r="K59" s="43">
        <f t="shared" si="67"/>
        <v>83522070.799999982</v>
      </c>
      <c r="L59" s="52">
        <v>4732191.96</v>
      </c>
      <c r="M59" s="18">
        <v>2237489.7600000007</v>
      </c>
      <c r="N59" s="18">
        <v>6391008.4300000044</v>
      </c>
      <c r="O59" s="19">
        <f t="shared" si="60"/>
        <v>13360690.150000006</v>
      </c>
      <c r="P59" s="52">
        <v>1177319.7999999998</v>
      </c>
      <c r="Q59" s="18">
        <v>77940</v>
      </c>
      <c r="R59" s="19">
        <f t="shared" si="61"/>
        <v>1255259.7999999998</v>
      </c>
      <c r="S59" s="43">
        <f>O59+R59</f>
        <v>14615949.950000007</v>
      </c>
      <c r="T59" s="52">
        <v>21908395.939999998</v>
      </c>
      <c r="U59" s="19">
        <v>6219454.7099999981</v>
      </c>
      <c r="V59" s="43">
        <f>SUM(T59:U59)</f>
        <v>28127850.649999995</v>
      </c>
      <c r="W59" s="43">
        <v>787089.64000000013</v>
      </c>
      <c r="X59" s="52">
        <v>100555.41999999998</v>
      </c>
      <c r="Y59" s="18">
        <v>40499.96</v>
      </c>
      <c r="Z59" s="19">
        <f t="shared" si="68"/>
        <v>141055.37999999998</v>
      </c>
      <c r="AA59" s="52">
        <v>24180.740000000005</v>
      </c>
      <c r="AB59" s="18">
        <v>65842.47</v>
      </c>
      <c r="AC59" s="18">
        <v>239537.21999999997</v>
      </c>
      <c r="AD59" s="18">
        <v>682725.83</v>
      </c>
      <c r="AE59" s="18">
        <v>16209.17</v>
      </c>
      <c r="AF59" s="19">
        <v>0</v>
      </c>
      <c r="AG59" s="43">
        <f t="shared" si="69"/>
        <v>1169550.8099999998</v>
      </c>
      <c r="AH59" s="35"/>
    </row>
    <row r="60" spans="1:34" s="14" customFormat="1" thickBot="1">
      <c r="A60" s="13"/>
      <c r="B60" s="41" t="s">
        <v>62</v>
      </c>
      <c r="C60" s="89">
        <v>31630565.57</v>
      </c>
      <c r="D60" s="12">
        <v>16967648.090000004</v>
      </c>
      <c r="E60" s="27">
        <v>575149.26000000036</v>
      </c>
      <c r="F60" s="45">
        <f>C60+D60+E60</f>
        <v>49173362.920000002</v>
      </c>
      <c r="G60" s="53">
        <v>87996360.660000011</v>
      </c>
      <c r="H60" s="95">
        <v>32558375.600000005</v>
      </c>
      <c r="I60" s="45">
        <v>235769.61999999979</v>
      </c>
      <c r="J60" s="45">
        <v>459484.59999999986</v>
      </c>
      <c r="K60" s="45">
        <f t="shared" si="67"/>
        <v>82426992.74000001</v>
      </c>
      <c r="L60" s="53">
        <v>4860716.4099999983</v>
      </c>
      <c r="M60" s="12">
        <v>2356432.2599999993</v>
      </c>
      <c r="N60" s="12">
        <v>6629314.1699999971</v>
      </c>
      <c r="O60" s="27">
        <f>L60+M60+N60</f>
        <v>13846462.839999996</v>
      </c>
      <c r="P60" s="53">
        <v>1211656.3999999999</v>
      </c>
      <c r="Q60" s="12">
        <v>82260</v>
      </c>
      <c r="R60" s="27">
        <f t="shared" si="61"/>
        <v>1293916.3999999999</v>
      </c>
      <c r="S60" s="45">
        <f>O60+R60</f>
        <v>15140379.239999996</v>
      </c>
      <c r="T60" s="53">
        <v>20830239.979999997</v>
      </c>
      <c r="U60" s="27">
        <v>6000416.1499999985</v>
      </c>
      <c r="V60" s="45">
        <f>SUM(T60:U60)</f>
        <v>26830656.129999995</v>
      </c>
      <c r="W60" s="45">
        <v>820593.72999999986</v>
      </c>
      <c r="X60" s="53">
        <v>115153.45999999996</v>
      </c>
      <c r="Y60" s="12">
        <v>62849.97</v>
      </c>
      <c r="Z60" s="27">
        <f t="shared" si="68"/>
        <v>178003.42999999996</v>
      </c>
      <c r="AA60" s="53">
        <v>26914.220000000005</v>
      </c>
      <c r="AB60" s="12">
        <v>65842.47</v>
      </c>
      <c r="AC60" s="12">
        <v>214270.53999999998</v>
      </c>
      <c r="AD60" s="12">
        <v>875696.27</v>
      </c>
      <c r="AE60" s="12">
        <v>22767.39</v>
      </c>
      <c r="AF60" s="27">
        <v>54154.11</v>
      </c>
      <c r="AG60" s="45">
        <f t="shared" si="69"/>
        <v>1437648.43</v>
      </c>
      <c r="AH60" s="35"/>
    </row>
    <row r="61" spans="1:34" s="8" customFormat="1" thickBot="1">
      <c r="A61" s="7"/>
      <c r="B61" s="26" t="s">
        <v>24</v>
      </c>
      <c r="C61" s="90">
        <f>SUM(C58:C60)</f>
        <v>95079506.189999998</v>
      </c>
      <c r="D61" s="90">
        <f t="shared" ref="D61:AG61" si="70">SUM(D58:D60)</f>
        <v>50924464.740000002</v>
      </c>
      <c r="E61" s="90">
        <f t="shared" si="70"/>
        <v>1735229.2099999995</v>
      </c>
      <c r="F61" s="90">
        <f t="shared" si="70"/>
        <v>147739200.13999999</v>
      </c>
      <c r="G61" s="90">
        <f t="shared" si="70"/>
        <v>132560753.38999993</v>
      </c>
      <c r="H61" s="90">
        <f t="shared" si="70"/>
        <v>99729956.400000006</v>
      </c>
      <c r="I61" s="90">
        <f t="shared" si="70"/>
        <v>662867.01999999944</v>
      </c>
      <c r="J61" s="90">
        <f t="shared" si="70"/>
        <v>1386567.6599999997</v>
      </c>
      <c r="K61" s="90">
        <f t="shared" si="70"/>
        <v>249518591.22</v>
      </c>
      <c r="L61" s="90">
        <f t="shared" si="70"/>
        <v>13965873.359999998</v>
      </c>
      <c r="M61" s="90">
        <f t="shared" si="70"/>
        <v>6677432.9000000004</v>
      </c>
      <c r="N61" s="90">
        <f t="shared" si="70"/>
        <v>18898251.810000002</v>
      </c>
      <c r="O61" s="90">
        <f t="shared" si="70"/>
        <v>39541558.07</v>
      </c>
      <c r="P61" s="90">
        <f t="shared" si="70"/>
        <v>3485693.9999999995</v>
      </c>
      <c r="Q61" s="90">
        <f t="shared" si="70"/>
        <v>230280</v>
      </c>
      <c r="R61" s="90">
        <f t="shared" si="70"/>
        <v>3715973.9999999995</v>
      </c>
      <c r="S61" s="90">
        <f t="shared" si="70"/>
        <v>43257532.07</v>
      </c>
      <c r="T61" s="90">
        <f t="shared" si="70"/>
        <v>63417937.999999993</v>
      </c>
      <c r="U61" s="90">
        <f t="shared" si="70"/>
        <v>17739821.309999995</v>
      </c>
      <c r="V61" s="90">
        <f t="shared" si="70"/>
        <v>81157759.309999987</v>
      </c>
      <c r="W61" s="90">
        <f t="shared" si="70"/>
        <v>2290954.04</v>
      </c>
      <c r="X61" s="90">
        <f t="shared" si="70"/>
        <v>300212.88999999996</v>
      </c>
      <c r="Y61" s="90">
        <f t="shared" si="70"/>
        <v>135548.52000000002</v>
      </c>
      <c r="Z61" s="90">
        <f t="shared" si="70"/>
        <v>435761.40999999992</v>
      </c>
      <c r="AA61" s="90">
        <f t="shared" si="70"/>
        <v>78429.670000000013</v>
      </c>
      <c r="AB61" s="90">
        <f t="shared" si="70"/>
        <v>175579.92</v>
      </c>
      <c r="AC61" s="90">
        <f t="shared" si="70"/>
        <v>640330.57000000007</v>
      </c>
      <c r="AD61" s="90">
        <f t="shared" si="70"/>
        <v>2048177.49</v>
      </c>
      <c r="AE61" s="90">
        <f t="shared" si="70"/>
        <v>61912.15</v>
      </c>
      <c r="AF61" s="90">
        <f t="shared" si="70"/>
        <v>54154.11</v>
      </c>
      <c r="AG61" s="90">
        <f t="shared" si="70"/>
        <v>3494345.32</v>
      </c>
      <c r="AH61" s="23"/>
    </row>
    <row r="62" spans="1:34" s="8" customFormat="1" ht="11.25">
      <c r="A62" s="7"/>
      <c r="B62" s="56" t="s">
        <v>63</v>
      </c>
      <c r="C62" s="88">
        <f>7883.3+32741575.47</f>
        <v>32749458.77</v>
      </c>
      <c r="D62" s="16">
        <v>17837818.449999999</v>
      </c>
      <c r="E62" s="17">
        <v>539575.73</v>
      </c>
      <c r="F62" s="44">
        <f t="shared" ref="F62:F68" si="71">C62+D62+E62</f>
        <v>51126852.949999996</v>
      </c>
      <c r="G62" s="51">
        <v>67183432.440002799</v>
      </c>
      <c r="H62" s="96">
        <v>19587180.23</v>
      </c>
      <c r="I62" s="44">
        <v>266649.91999999987</v>
      </c>
      <c r="J62" s="44">
        <v>431012.31999999989</v>
      </c>
      <c r="K62" s="44">
        <f t="shared" ref="K62:K64" si="72">F62+H62+I62+J62</f>
        <v>71411695.419999987</v>
      </c>
      <c r="L62" s="51">
        <v>5089420.5200000005</v>
      </c>
      <c r="M62" s="16">
        <v>2422867.580000001</v>
      </c>
      <c r="N62" s="16">
        <v>6566916.8300000001</v>
      </c>
      <c r="O62" s="17">
        <f t="shared" si="60"/>
        <v>14079204.930000002</v>
      </c>
      <c r="P62" s="51">
        <v>1219658</v>
      </c>
      <c r="Q62" s="16">
        <v>79500</v>
      </c>
      <c r="R62" s="17">
        <f t="shared" si="61"/>
        <v>1299158</v>
      </c>
      <c r="S62" s="44">
        <f>O62+R62</f>
        <v>15378362.930000002</v>
      </c>
      <c r="T62" s="51">
        <v>21628123.18</v>
      </c>
      <c r="U62" s="17">
        <v>6577714.6699999999</v>
      </c>
      <c r="V62" s="44">
        <f t="shared" ref="V62:V64" si="73">SUM(T62:U62)</f>
        <v>28205837.850000001</v>
      </c>
      <c r="W62" s="44">
        <v>856232.29000000015</v>
      </c>
      <c r="X62" s="51">
        <v>84078.81</v>
      </c>
      <c r="Y62" s="16">
        <v>35397.740000000005</v>
      </c>
      <c r="Z62" s="17">
        <f t="shared" si="68"/>
        <v>119476.55</v>
      </c>
      <c r="AA62" s="51">
        <v>25021.820000000003</v>
      </c>
      <c r="AB62" s="16">
        <v>21947.49</v>
      </c>
      <c r="AC62" s="16">
        <v>291914.17</v>
      </c>
      <c r="AD62" s="16">
        <v>771740.06</v>
      </c>
      <c r="AE62" s="16">
        <v>20772.79</v>
      </c>
      <c r="AF62" s="17">
        <v>0</v>
      </c>
      <c r="AG62" s="44">
        <f t="shared" ref="AG62:AG64" si="74">Z62+AA62+AB62+AC62+AD62+AE62+AF62</f>
        <v>1250872.8800000001</v>
      </c>
      <c r="AH62" s="23"/>
    </row>
    <row r="63" spans="1:34" s="8" customFormat="1" ht="11.25">
      <c r="A63" s="7"/>
      <c r="B63" s="32" t="s">
        <v>64</v>
      </c>
      <c r="C63" s="63">
        <v>29417883.34</v>
      </c>
      <c r="D63" s="18">
        <v>16912577.439999994</v>
      </c>
      <c r="E63" s="19">
        <v>525258.8400000002</v>
      </c>
      <c r="F63" s="43">
        <f t="shared" si="71"/>
        <v>46855719.619999997</v>
      </c>
      <c r="G63" s="52">
        <v>34652138.139999993</v>
      </c>
      <c r="H63" s="78">
        <v>11048678.800000001</v>
      </c>
      <c r="I63" s="43">
        <v>279744.26999999996</v>
      </c>
      <c r="J63" s="43">
        <v>420061.21</v>
      </c>
      <c r="K63" s="43">
        <f t="shared" si="72"/>
        <v>58604203.900000006</v>
      </c>
      <c r="L63" s="52">
        <v>4631951.1800000006</v>
      </c>
      <c r="M63" s="18">
        <v>2027249.3500000006</v>
      </c>
      <c r="N63" s="18">
        <v>6140755.9699999997</v>
      </c>
      <c r="O63" s="19">
        <f t="shared" si="60"/>
        <v>12799956.5</v>
      </c>
      <c r="P63" s="52">
        <v>1095991.5</v>
      </c>
      <c r="Q63" s="18">
        <v>80568</v>
      </c>
      <c r="R63" s="19">
        <f t="shared" si="61"/>
        <v>1176559.5</v>
      </c>
      <c r="S63" s="43">
        <f>O63+R63</f>
        <v>13976516</v>
      </c>
      <c r="T63" s="52">
        <v>21630888.620000005</v>
      </c>
      <c r="U63" s="19">
        <v>7369525.709999999</v>
      </c>
      <c r="V63" s="43">
        <f t="shared" si="73"/>
        <v>29000414.330000006</v>
      </c>
      <c r="W63" s="43">
        <v>770386.90999999992</v>
      </c>
      <c r="X63" s="52">
        <v>59578.11</v>
      </c>
      <c r="Y63" s="18">
        <v>34856.22</v>
      </c>
      <c r="Z63" s="19">
        <f t="shared" si="68"/>
        <v>94434.33</v>
      </c>
      <c r="AA63" s="52">
        <v>25652.630000000008</v>
      </c>
      <c r="AB63" s="18">
        <v>21947.49</v>
      </c>
      <c r="AC63" s="18">
        <v>263451.87</v>
      </c>
      <c r="AD63" s="18">
        <v>771740.05999999994</v>
      </c>
      <c r="AE63" s="18">
        <v>16466.530000000002</v>
      </c>
      <c r="AF63" s="19">
        <v>0</v>
      </c>
      <c r="AG63" s="43">
        <f t="shared" si="74"/>
        <v>1193692.9099999999</v>
      </c>
      <c r="AH63" s="23"/>
    </row>
    <row r="64" spans="1:34" s="8" customFormat="1" thickBot="1">
      <c r="A64" s="7"/>
      <c r="B64" s="41" t="s">
        <v>65</v>
      </c>
      <c r="C64" s="89">
        <v>0</v>
      </c>
      <c r="D64" s="12">
        <v>0</v>
      </c>
      <c r="E64" s="27">
        <v>0</v>
      </c>
      <c r="F64" s="45">
        <f>C64+D64+E64</f>
        <v>0</v>
      </c>
      <c r="G64" s="53">
        <v>28627703.299999967</v>
      </c>
      <c r="H64" s="95">
        <v>0</v>
      </c>
      <c r="I64" s="45">
        <v>0</v>
      </c>
      <c r="J64" s="45">
        <v>0</v>
      </c>
      <c r="K64" s="45">
        <f t="shared" si="72"/>
        <v>0</v>
      </c>
      <c r="L64" s="53">
        <v>0</v>
      </c>
      <c r="M64" s="12">
        <v>0</v>
      </c>
      <c r="N64" s="12">
        <v>0</v>
      </c>
      <c r="O64" s="27">
        <f t="shared" si="60"/>
        <v>0</v>
      </c>
      <c r="P64" s="53">
        <v>0</v>
      </c>
      <c r="Q64" s="12">
        <v>0</v>
      </c>
      <c r="R64" s="27">
        <f t="shared" si="61"/>
        <v>0</v>
      </c>
      <c r="S64" s="45">
        <f>O64+R64</f>
        <v>0</v>
      </c>
      <c r="T64" s="53">
        <v>0</v>
      </c>
      <c r="U64" s="27">
        <v>0</v>
      </c>
      <c r="V64" s="45">
        <f t="shared" si="73"/>
        <v>0</v>
      </c>
      <c r="W64" s="45">
        <v>0</v>
      </c>
      <c r="X64" s="53">
        <v>0</v>
      </c>
      <c r="Y64" s="12">
        <v>0</v>
      </c>
      <c r="Z64" s="27">
        <f t="shared" si="68"/>
        <v>0</v>
      </c>
      <c r="AA64" s="53">
        <v>0</v>
      </c>
      <c r="AB64" s="12">
        <v>0</v>
      </c>
      <c r="AC64" s="12">
        <v>0</v>
      </c>
      <c r="AD64" s="12">
        <v>0</v>
      </c>
      <c r="AE64" s="12">
        <v>0</v>
      </c>
      <c r="AF64" s="27">
        <v>0</v>
      </c>
      <c r="AG64" s="45">
        <f t="shared" si="74"/>
        <v>0</v>
      </c>
      <c r="AH64" s="23"/>
    </row>
    <row r="65" spans="1:34" s="8" customFormat="1" thickBot="1">
      <c r="A65" s="7"/>
      <c r="B65" s="26" t="s">
        <v>25</v>
      </c>
      <c r="C65" s="90">
        <f t="shared" ref="C65:J65" si="75">SUM(C62:C64)</f>
        <v>62167342.109999999</v>
      </c>
      <c r="D65" s="20">
        <f t="shared" si="75"/>
        <v>34750395.889999993</v>
      </c>
      <c r="E65" s="31">
        <f t="shared" si="75"/>
        <v>1064834.5700000003</v>
      </c>
      <c r="F65" s="46">
        <f>SUM(F62:F64)</f>
        <v>97982572.569999993</v>
      </c>
      <c r="G65" s="50">
        <f t="shared" si="75"/>
        <v>130463273.88000275</v>
      </c>
      <c r="H65" s="97">
        <f t="shared" si="75"/>
        <v>30635859.030000001</v>
      </c>
      <c r="I65" s="46">
        <f t="shared" si="75"/>
        <v>546394.18999999983</v>
      </c>
      <c r="J65" s="46">
        <f t="shared" si="75"/>
        <v>851073.52999999991</v>
      </c>
      <c r="K65" s="49">
        <f>SUM(K62:K64)</f>
        <v>130015899.31999999</v>
      </c>
      <c r="L65" s="50">
        <f>SUM(L62:L64)</f>
        <v>9721371.7000000011</v>
      </c>
      <c r="M65" s="20">
        <f t="shared" ref="M65:AG65" si="76">SUM(M62:M64)</f>
        <v>4450116.9300000016</v>
      </c>
      <c r="N65" s="20">
        <f t="shared" si="76"/>
        <v>12707672.800000001</v>
      </c>
      <c r="O65" s="31">
        <f t="shared" si="76"/>
        <v>26879161.43</v>
      </c>
      <c r="P65" s="50">
        <f t="shared" si="76"/>
        <v>2315649.5</v>
      </c>
      <c r="Q65" s="20">
        <f t="shared" si="76"/>
        <v>160068</v>
      </c>
      <c r="R65" s="31">
        <f t="shared" si="76"/>
        <v>2475717.5</v>
      </c>
      <c r="S65" s="46">
        <f t="shared" si="76"/>
        <v>29354878.93</v>
      </c>
      <c r="T65" s="50">
        <f t="shared" si="76"/>
        <v>43259011.800000004</v>
      </c>
      <c r="U65" s="31">
        <f>SUM(U62:U64)</f>
        <v>13947240.379999999</v>
      </c>
      <c r="V65" s="46">
        <f>SUM(V62:V64)</f>
        <v>57206252.180000007</v>
      </c>
      <c r="W65" s="46">
        <f t="shared" si="76"/>
        <v>1626619.2000000002</v>
      </c>
      <c r="X65" s="50">
        <f t="shared" si="76"/>
        <v>143656.91999999998</v>
      </c>
      <c r="Y65" s="20">
        <f t="shared" si="76"/>
        <v>70253.960000000006</v>
      </c>
      <c r="Z65" s="31">
        <f t="shared" si="76"/>
        <v>213910.88</v>
      </c>
      <c r="AA65" s="50">
        <f t="shared" si="76"/>
        <v>50674.450000000012</v>
      </c>
      <c r="AB65" s="20">
        <f t="shared" si="76"/>
        <v>43894.98</v>
      </c>
      <c r="AC65" s="20">
        <f t="shared" si="76"/>
        <v>555366.04</v>
      </c>
      <c r="AD65" s="20">
        <f t="shared" si="76"/>
        <v>1543480.12</v>
      </c>
      <c r="AE65" s="20">
        <f>SUM(AE62:AE64)</f>
        <v>37239.320000000007</v>
      </c>
      <c r="AF65" s="31">
        <f t="shared" si="76"/>
        <v>0</v>
      </c>
      <c r="AG65" s="46">
        <f t="shared" si="76"/>
        <v>2444565.79</v>
      </c>
      <c r="AH65" s="23"/>
    </row>
    <row r="66" spans="1:34" s="8" customFormat="1" ht="11.25">
      <c r="A66" s="7"/>
      <c r="B66" s="56" t="s">
        <v>66</v>
      </c>
      <c r="C66" s="88">
        <v>0</v>
      </c>
      <c r="D66" s="16">
        <v>0</v>
      </c>
      <c r="E66" s="17">
        <v>0</v>
      </c>
      <c r="F66" s="44">
        <f t="shared" si="71"/>
        <v>0</v>
      </c>
      <c r="G66" s="51">
        <v>0</v>
      </c>
      <c r="H66" s="96">
        <v>0</v>
      </c>
      <c r="I66" s="44">
        <v>0</v>
      </c>
      <c r="J66" s="44">
        <v>0</v>
      </c>
      <c r="K66" s="44">
        <f t="shared" ref="K66:K68" si="77">F66+H66+I66+J66</f>
        <v>0</v>
      </c>
      <c r="L66" s="51">
        <v>0</v>
      </c>
      <c r="M66" s="16">
        <v>0</v>
      </c>
      <c r="N66" s="16">
        <v>0</v>
      </c>
      <c r="O66" s="17">
        <f t="shared" si="60"/>
        <v>0</v>
      </c>
      <c r="P66" s="51">
        <v>0</v>
      </c>
      <c r="Q66" s="16">
        <v>0</v>
      </c>
      <c r="R66" s="17">
        <f t="shared" si="61"/>
        <v>0</v>
      </c>
      <c r="S66" s="44">
        <f>O66+R66</f>
        <v>0</v>
      </c>
      <c r="T66" s="51">
        <v>0</v>
      </c>
      <c r="U66" s="17">
        <v>0</v>
      </c>
      <c r="V66" s="44">
        <f t="shared" ref="V66:V68" si="78">SUM(T66:U66)</f>
        <v>0</v>
      </c>
      <c r="W66" s="44">
        <v>0</v>
      </c>
      <c r="X66" s="51">
        <v>0</v>
      </c>
      <c r="Y66" s="16">
        <v>0</v>
      </c>
      <c r="Z66" s="17">
        <f t="shared" si="68"/>
        <v>0</v>
      </c>
      <c r="AA66" s="51">
        <v>0</v>
      </c>
      <c r="AB66" s="16">
        <v>0</v>
      </c>
      <c r="AC66" s="16">
        <v>0</v>
      </c>
      <c r="AD66" s="16">
        <v>0</v>
      </c>
      <c r="AE66" s="16">
        <v>0</v>
      </c>
      <c r="AF66" s="17">
        <v>0</v>
      </c>
      <c r="AG66" s="44">
        <f t="shared" ref="AG66:AG68" si="79">Z66+AA66+AB66+AC66+AD66+AE66+AF66</f>
        <v>0</v>
      </c>
      <c r="AH66" s="23"/>
    </row>
    <row r="67" spans="1:34" s="8" customFormat="1" ht="11.25">
      <c r="A67" s="7"/>
      <c r="B67" s="32" t="s">
        <v>67</v>
      </c>
      <c r="C67" s="63">
        <v>0</v>
      </c>
      <c r="D67" s="18">
        <v>0</v>
      </c>
      <c r="E67" s="19">
        <v>0</v>
      </c>
      <c r="F67" s="43">
        <f>C67+D67+E67</f>
        <v>0</v>
      </c>
      <c r="G67" s="52">
        <v>0</v>
      </c>
      <c r="H67" s="78">
        <v>0</v>
      </c>
      <c r="I67" s="43">
        <v>0</v>
      </c>
      <c r="J67" s="43">
        <v>0</v>
      </c>
      <c r="K67" s="43">
        <f t="shared" si="77"/>
        <v>0</v>
      </c>
      <c r="L67" s="52">
        <v>0</v>
      </c>
      <c r="M67" s="18">
        <v>0</v>
      </c>
      <c r="N67" s="18">
        <v>0</v>
      </c>
      <c r="O67" s="19">
        <f t="shared" si="60"/>
        <v>0</v>
      </c>
      <c r="P67" s="52">
        <v>0</v>
      </c>
      <c r="Q67" s="18">
        <v>0</v>
      </c>
      <c r="R67" s="19">
        <f t="shared" si="61"/>
        <v>0</v>
      </c>
      <c r="S67" s="43">
        <f>O67+R67</f>
        <v>0</v>
      </c>
      <c r="T67" s="52">
        <v>0</v>
      </c>
      <c r="U67" s="19">
        <v>0</v>
      </c>
      <c r="V67" s="43">
        <f t="shared" si="78"/>
        <v>0</v>
      </c>
      <c r="W67" s="43">
        <v>0</v>
      </c>
      <c r="X67" s="52">
        <v>0</v>
      </c>
      <c r="Y67" s="18">
        <v>0</v>
      </c>
      <c r="Z67" s="19">
        <f t="shared" si="68"/>
        <v>0</v>
      </c>
      <c r="AA67" s="52">
        <v>0</v>
      </c>
      <c r="AB67" s="18">
        <v>0</v>
      </c>
      <c r="AC67" s="18">
        <v>0</v>
      </c>
      <c r="AD67" s="18">
        <v>0</v>
      </c>
      <c r="AE67" s="18">
        <v>0</v>
      </c>
      <c r="AF67" s="19">
        <v>0</v>
      </c>
      <c r="AG67" s="43">
        <f t="shared" si="79"/>
        <v>0</v>
      </c>
      <c r="AH67" s="23"/>
    </row>
    <row r="68" spans="1:34" s="8" customFormat="1" thickBot="1">
      <c r="A68" s="7"/>
      <c r="B68" s="41" t="s">
        <v>68</v>
      </c>
      <c r="C68" s="89">
        <v>0</v>
      </c>
      <c r="D68" s="12">
        <v>0</v>
      </c>
      <c r="E68" s="27">
        <v>0</v>
      </c>
      <c r="F68" s="45">
        <f t="shared" si="71"/>
        <v>0</v>
      </c>
      <c r="G68" s="53">
        <v>0</v>
      </c>
      <c r="H68" s="95">
        <v>0</v>
      </c>
      <c r="I68" s="45">
        <v>0</v>
      </c>
      <c r="J68" s="45">
        <v>0</v>
      </c>
      <c r="K68" s="45">
        <f t="shared" si="77"/>
        <v>0</v>
      </c>
      <c r="L68" s="53">
        <v>0</v>
      </c>
      <c r="M68" s="12">
        <v>0</v>
      </c>
      <c r="N68" s="12">
        <v>0</v>
      </c>
      <c r="O68" s="27">
        <f t="shared" si="60"/>
        <v>0</v>
      </c>
      <c r="P68" s="53">
        <v>0</v>
      </c>
      <c r="Q68" s="12">
        <v>0</v>
      </c>
      <c r="R68" s="27">
        <f t="shared" si="61"/>
        <v>0</v>
      </c>
      <c r="S68" s="45">
        <f>O68+R68</f>
        <v>0</v>
      </c>
      <c r="T68" s="53">
        <v>0</v>
      </c>
      <c r="U68" s="27">
        <v>0</v>
      </c>
      <c r="V68" s="45">
        <f t="shared" si="78"/>
        <v>0</v>
      </c>
      <c r="W68" s="45">
        <v>0</v>
      </c>
      <c r="X68" s="53">
        <v>0</v>
      </c>
      <c r="Y68" s="12">
        <v>0</v>
      </c>
      <c r="Z68" s="27">
        <f t="shared" si="68"/>
        <v>0</v>
      </c>
      <c r="AA68" s="53">
        <v>0</v>
      </c>
      <c r="AB68" s="12">
        <v>0</v>
      </c>
      <c r="AC68" s="12">
        <v>0</v>
      </c>
      <c r="AD68" s="12">
        <v>0</v>
      </c>
      <c r="AE68" s="12">
        <v>0</v>
      </c>
      <c r="AF68" s="27">
        <v>0</v>
      </c>
      <c r="AG68" s="45">
        <f t="shared" si="79"/>
        <v>0</v>
      </c>
      <c r="AH68" s="23"/>
    </row>
    <row r="69" spans="1:34" s="8" customFormat="1" thickBot="1">
      <c r="A69" s="7"/>
      <c r="B69" s="26" t="s">
        <v>26</v>
      </c>
      <c r="C69" s="90">
        <f t="shared" ref="C69:K69" si="80">SUM(C66:C68)</f>
        <v>0</v>
      </c>
      <c r="D69" s="20">
        <f t="shared" si="80"/>
        <v>0</v>
      </c>
      <c r="E69" s="31">
        <f t="shared" si="80"/>
        <v>0</v>
      </c>
      <c r="F69" s="46">
        <f t="shared" si="80"/>
        <v>0</v>
      </c>
      <c r="G69" s="50">
        <f t="shared" si="80"/>
        <v>0</v>
      </c>
      <c r="H69" s="97">
        <f t="shared" si="80"/>
        <v>0</v>
      </c>
      <c r="I69" s="46">
        <f t="shared" si="80"/>
        <v>0</v>
      </c>
      <c r="J69" s="46">
        <f t="shared" si="80"/>
        <v>0</v>
      </c>
      <c r="K69" s="49">
        <f t="shared" si="80"/>
        <v>0</v>
      </c>
      <c r="L69" s="50">
        <f t="shared" ref="L69:AF69" si="81">SUM(L66:L68)</f>
        <v>0</v>
      </c>
      <c r="M69" s="20">
        <f t="shared" si="81"/>
        <v>0</v>
      </c>
      <c r="N69" s="20">
        <f t="shared" si="81"/>
        <v>0</v>
      </c>
      <c r="O69" s="31">
        <f t="shared" si="81"/>
        <v>0</v>
      </c>
      <c r="P69" s="50">
        <f t="shared" si="81"/>
        <v>0</v>
      </c>
      <c r="Q69" s="20">
        <f t="shared" si="81"/>
        <v>0</v>
      </c>
      <c r="R69" s="31">
        <f t="shared" si="81"/>
        <v>0</v>
      </c>
      <c r="S69" s="46">
        <f t="shared" si="81"/>
        <v>0</v>
      </c>
      <c r="T69" s="50">
        <f t="shared" si="81"/>
        <v>0</v>
      </c>
      <c r="U69" s="31">
        <f t="shared" si="81"/>
        <v>0</v>
      </c>
      <c r="V69" s="46">
        <f>SUM(V66:V68)</f>
        <v>0</v>
      </c>
      <c r="W69" s="46">
        <f t="shared" si="81"/>
        <v>0</v>
      </c>
      <c r="X69" s="50">
        <f>SUM(X66:X68)</f>
        <v>0</v>
      </c>
      <c r="Y69" s="20">
        <f t="shared" si="81"/>
        <v>0</v>
      </c>
      <c r="Z69" s="31">
        <f t="shared" si="81"/>
        <v>0</v>
      </c>
      <c r="AA69" s="50">
        <f t="shared" si="81"/>
        <v>0</v>
      </c>
      <c r="AB69" s="20">
        <f t="shared" si="81"/>
        <v>0</v>
      </c>
      <c r="AC69" s="20">
        <f t="shared" si="81"/>
        <v>0</v>
      </c>
      <c r="AD69" s="20">
        <f t="shared" si="81"/>
        <v>0</v>
      </c>
      <c r="AE69" s="20">
        <f t="shared" si="81"/>
        <v>0</v>
      </c>
      <c r="AF69" s="31">
        <f t="shared" si="81"/>
        <v>0</v>
      </c>
      <c r="AG69" s="46">
        <f t="shared" ref="AG69" si="82">Z69+AA69+AB69+AC69+AD69+AE69+AF69</f>
        <v>0</v>
      </c>
      <c r="AH69" s="23"/>
    </row>
    <row r="70" spans="1:34" thickBot="1">
      <c r="A70" s="5"/>
      <c r="B70" s="26" t="s">
        <v>55</v>
      </c>
      <c r="C70" s="30">
        <f>C57+C61+C65+C69</f>
        <v>254584008.83999997</v>
      </c>
      <c r="D70" s="24">
        <f t="shared" ref="D70:S70" si="83">D57+D61+D65+D69</f>
        <v>137624977.56999999</v>
      </c>
      <c r="E70" s="28">
        <f t="shared" si="83"/>
        <v>4500496.0999999996</v>
      </c>
      <c r="F70" s="29">
        <f>F57+F61+F65+F69</f>
        <v>396709482.50999993</v>
      </c>
      <c r="G70" s="25">
        <f t="shared" si="83"/>
        <v>355784161.31000274</v>
      </c>
      <c r="H70" s="28">
        <f t="shared" si="83"/>
        <v>306513292.57999992</v>
      </c>
      <c r="I70" s="29">
        <f t="shared" si="83"/>
        <v>1774924.5599999987</v>
      </c>
      <c r="J70" s="29">
        <f t="shared" si="83"/>
        <v>3596716.8</v>
      </c>
      <c r="K70" s="29">
        <f>K57+K61+K65+K69</f>
        <v>708594416.45000005</v>
      </c>
      <c r="L70" s="25">
        <f>L57+L61+L65+L69</f>
        <v>37197250.019999996</v>
      </c>
      <c r="M70" s="24">
        <f t="shared" si="83"/>
        <v>17846488.130000003</v>
      </c>
      <c r="N70" s="24">
        <f t="shared" si="83"/>
        <v>50515795.049999997</v>
      </c>
      <c r="O70" s="28">
        <f>O57+O61+O65+O69</f>
        <v>105559533.19999999</v>
      </c>
      <c r="P70" s="25">
        <f t="shared" si="83"/>
        <v>9395896.6199999992</v>
      </c>
      <c r="Q70" s="24">
        <f t="shared" si="83"/>
        <v>642178</v>
      </c>
      <c r="R70" s="28">
        <f t="shared" si="83"/>
        <v>10038074.619999999</v>
      </c>
      <c r="S70" s="29">
        <f t="shared" si="83"/>
        <v>115597607.81999999</v>
      </c>
      <c r="T70" s="25">
        <f>T57+T61+T65+T69</f>
        <v>171391799.77000001</v>
      </c>
      <c r="U70" s="28">
        <f>U57+U61+U65+U69</f>
        <v>46970440.839999989</v>
      </c>
      <c r="V70" s="29">
        <f>V57+V61+V65+V69</f>
        <v>218362240.61000001</v>
      </c>
      <c r="W70" s="29">
        <f t="shared" ref="W70" si="84">W57+W61+W65+W69</f>
        <v>6005573.4900000002</v>
      </c>
      <c r="X70" s="25">
        <f>X57+X61+X65+X69</f>
        <v>767945.26</v>
      </c>
      <c r="Y70" s="24">
        <f t="shared" ref="Y70:AF70" si="85">Y57+Y61+Y65+Y69</f>
        <v>416111.08000000007</v>
      </c>
      <c r="Z70" s="28">
        <f t="shared" si="85"/>
        <v>1184056.3399999999</v>
      </c>
      <c r="AA70" s="25">
        <f t="shared" si="85"/>
        <v>197915.10000000003</v>
      </c>
      <c r="AB70" s="24">
        <f t="shared" si="85"/>
        <v>307264.86</v>
      </c>
      <c r="AC70" s="24">
        <f t="shared" si="85"/>
        <v>1684011.3</v>
      </c>
      <c r="AD70" s="24">
        <f t="shared" si="85"/>
        <v>5253965.07</v>
      </c>
      <c r="AE70" s="24">
        <f t="shared" si="85"/>
        <v>129381.69</v>
      </c>
      <c r="AF70" s="28">
        <f t="shared" si="85"/>
        <v>54154.11</v>
      </c>
      <c r="AG70" s="29">
        <f>AG57+AG61+AG65+AG69</f>
        <v>8810748.4699999988</v>
      </c>
      <c r="AH70" s="23"/>
    </row>
    <row r="71" spans="1:34" s="11" customFormat="1" ht="11.25">
      <c r="A71" s="9"/>
      <c r="B71" s="47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23"/>
    </row>
    <row r="72" spans="1:34" s="11" customFormat="1" thickBot="1">
      <c r="A72" s="9"/>
      <c r="B72" s="47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23"/>
    </row>
    <row r="73" spans="1:34" s="4" customFormat="1" ht="18">
      <c r="A73" s="3"/>
      <c r="B73" s="126" t="s">
        <v>22</v>
      </c>
      <c r="C73" s="129" t="s">
        <v>54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1"/>
      <c r="AH73" s="33"/>
    </row>
    <row r="74" spans="1:34" s="2" customFormat="1" ht="36.75" thickBot="1">
      <c r="A74" s="1"/>
      <c r="B74" s="127"/>
      <c r="C74" s="134" t="s">
        <v>0</v>
      </c>
      <c r="D74" s="135"/>
      <c r="E74" s="135"/>
      <c r="F74" s="135"/>
      <c r="G74" s="135"/>
      <c r="H74" s="135"/>
      <c r="I74" s="135"/>
      <c r="J74" s="135"/>
      <c r="K74" s="135"/>
      <c r="L74" s="135" t="s">
        <v>1</v>
      </c>
      <c r="M74" s="135"/>
      <c r="N74" s="135"/>
      <c r="O74" s="135"/>
      <c r="P74" s="135"/>
      <c r="Q74" s="135"/>
      <c r="R74" s="135"/>
      <c r="S74" s="135"/>
      <c r="T74" s="137" t="s">
        <v>2</v>
      </c>
      <c r="U74" s="137"/>
      <c r="V74" s="137"/>
      <c r="W74" s="68" t="s">
        <v>3</v>
      </c>
      <c r="X74" s="135" t="s">
        <v>31</v>
      </c>
      <c r="Y74" s="135"/>
      <c r="Z74" s="135"/>
      <c r="AA74" s="135"/>
      <c r="AB74" s="135"/>
      <c r="AC74" s="135"/>
      <c r="AD74" s="135"/>
      <c r="AE74" s="135"/>
      <c r="AF74" s="135"/>
      <c r="AG74" s="138"/>
      <c r="AH74" s="34"/>
    </row>
    <row r="75" spans="1:34" s="2" customFormat="1" ht="11.25" customHeight="1" thickBot="1">
      <c r="A75" s="1"/>
      <c r="B75" s="127"/>
      <c r="C75" s="139" t="s">
        <v>4</v>
      </c>
      <c r="D75" s="140"/>
      <c r="E75" s="140"/>
      <c r="F75" s="175"/>
      <c r="G75" s="176" t="s">
        <v>51</v>
      </c>
      <c r="H75" s="178" t="s">
        <v>38</v>
      </c>
      <c r="I75" s="180" t="s">
        <v>52</v>
      </c>
      <c r="J75" s="182" t="s">
        <v>47</v>
      </c>
      <c r="K75" s="184" t="s">
        <v>32</v>
      </c>
      <c r="L75" s="176" t="s">
        <v>5</v>
      </c>
      <c r="M75" s="151"/>
      <c r="N75" s="151"/>
      <c r="O75" s="175"/>
      <c r="P75" s="176" t="s">
        <v>6</v>
      </c>
      <c r="Q75" s="151"/>
      <c r="R75" s="175"/>
      <c r="S75" s="184" t="s">
        <v>33</v>
      </c>
      <c r="T75" s="186" t="s">
        <v>7</v>
      </c>
      <c r="U75" s="188" t="s">
        <v>8</v>
      </c>
      <c r="V75" s="184" t="s">
        <v>34</v>
      </c>
      <c r="W75" s="184" t="s">
        <v>36</v>
      </c>
      <c r="X75" s="190" t="s">
        <v>37</v>
      </c>
      <c r="Y75" s="157"/>
      <c r="Z75" s="191"/>
      <c r="AA75" s="186" t="s">
        <v>43</v>
      </c>
      <c r="AB75" s="159" t="s">
        <v>44</v>
      </c>
      <c r="AC75" s="159" t="s">
        <v>45</v>
      </c>
      <c r="AD75" s="159" t="s">
        <v>40</v>
      </c>
      <c r="AE75" s="159" t="s">
        <v>42</v>
      </c>
      <c r="AF75" s="188" t="s">
        <v>41</v>
      </c>
      <c r="AG75" s="192" t="s">
        <v>35</v>
      </c>
      <c r="AH75" s="34"/>
    </row>
    <row r="76" spans="1:34" s="2" customFormat="1" ht="41.25" thickBot="1">
      <c r="A76" s="1"/>
      <c r="B76" s="162"/>
      <c r="C76" s="92" t="s">
        <v>9</v>
      </c>
      <c r="D76" s="93" t="s">
        <v>48</v>
      </c>
      <c r="E76" s="94" t="s">
        <v>46</v>
      </c>
      <c r="F76" s="112" t="s">
        <v>10</v>
      </c>
      <c r="G76" s="177"/>
      <c r="H76" s="179"/>
      <c r="I76" s="181"/>
      <c r="J76" s="183"/>
      <c r="K76" s="185"/>
      <c r="L76" s="111" t="s">
        <v>11</v>
      </c>
      <c r="M76" s="83" t="s">
        <v>12</v>
      </c>
      <c r="N76" s="83" t="s">
        <v>13</v>
      </c>
      <c r="O76" s="107" t="s">
        <v>14</v>
      </c>
      <c r="P76" s="110" t="s">
        <v>15</v>
      </c>
      <c r="Q76" s="84" t="s">
        <v>16</v>
      </c>
      <c r="R76" s="107" t="s">
        <v>17</v>
      </c>
      <c r="S76" s="185"/>
      <c r="T76" s="187"/>
      <c r="U76" s="189"/>
      <c r="V76" s="185"/>
      <c r="W76" s="185"/>
      <c r="X76" s="108" t="s">
        <v>19</v>
      </c>
      <c r="Y76" s="85" t="s">
        <v>18</v>
      </c>
      <c r="Z76" s="107" t="s">
        <v>20</v>
      </c>
      <c r="AA76" s="187"/>
      <c r="AB76" s="174"/>
      <c r="AC76" s="174"/>
      <c r="AD76" s="174"/>
      <c r="AE76" s="174"/>
      <c r="AF76" s="189"/>
      <c r="AG76" s="193"/>
      <c r="AH76" s="34"/>
    </row>
    <row r="77" spans="1:34" thickBot="1">
      <c r="A77" s="5"/>
      <c r="B77" s="103" t="s">
        <v>56</v>
      </c>
      <c r="C77" s="58">
        <f>C16-C57</f>
        <v>-1010707.9065998793</v>
      </c>
      <c r="D77" s="82">
        <f>D16-D57</f>
        <v>1266289.7804102898</v>
      </c>
      <c r="E77" s="102">
        <f>E16-E57</f>
        <v>-255581.87381043308</v>
      </c>
      <c r="F77" s="113">
        <f>F16-F57</f>
        <v>0</v>
      </c>
      <c r="G77" s="58"/>
      <c r="H77" s="105">
        <f>H16-H57</f>
        <v>0</v>
      </c>
      <c r="I77" s="109">
        <f>I16-I57</f>
        <v>0</v>
      </c>
      <c r="J77" s="109">
        <f>J16-J57</f>
        <v>-23075.610000000335</v>
      </c>
      <c r="K77" s="109">
        <f>K16-K57</f>
        <v>-23075.610000133514</v>
      </c>
      <c r="L77" s="58">
        <f>L16-L57</f>
        <v>0</v>
      </c>
      <c r="M77" s="82">
        <f>M16-M57</f>
        <v>0</v>
      </c>
      <c r="N77" s="82">
        <f>N16-N57</f>
        <v>0</v>
      </c>
      <c r="O77" s="105">
        <f>O16-O57</f>
        <v>0</v>
      </c>
      <c r="P77" s="58">
        <f>P16-P57</f>
        <v>0</v>
      </c>
      <c r="Q77" s="82">
        <f>Q16-Q57</f>
        <v>0</v>
      </c>
      <c r="R77" s="105">
        <f>R16-R57</f>
        <v>0</v>
      </c>
      <c r="S77" s="109">
        <f>S16-S57</f>
        <v>0</v>
      </c>
      <c r="T77" s="58">
        <f>T16-T57</f>
        <v>0</v>
      </c>
      <c r="U77" s="105">
        <f>U16-U57</f>
        <v>-15448.249999996275</v>
      </c>
      <c r="V77" s="109">
        <f>V16-V57</f>
        <v>-15448.25</v>
      </c>
      <c r="W77" s="109">
        <f>W16-W57</f>
        <v>0</v>
      </c>
      <c r="X77" s="58">
        <f>X16-X57</f>
        <v>-4164.4500000000698</v>
      </c>
      <c r="Y77" s="82">
        <f>Y16-Y57</f>
        <v>-59022.600000000035</v>
      </c>
      <c r="Z77" s="105">
        <f>Z16-Z57</f>
        <v>-63187.050000000047</v>
      </c>
      <c r="AA77" s="58">
        <f>AA16-AA57</f>
        <v>0</v>
      </c>
      <c r="AB77" s="82">
        <f>AB16-AB57</f>
        <v>0</v>
      </c>
      <c r="AC77" s="82">
        <f>AC16-AC57</f>
        <v>-132034.68999999779</v>
      </c>
      <c r="AD77" s="82">
        <f>AD16-AD57</f>
        <v>0</v>
      </c>
      <c r="AE77" s="82">
        <f>AE16-AE57</f>
        <v>0</v>
      </c>
      <c r="AF77" s="105">
        <f>AF16-AF57</f>
        <v>0</v>
      </c>
      <c r="AG77" s="106">
        <f>AG16-AG57</f>
        <v>-195221.73999999836</v>
      </c>
      <c r="AH77" s="11"/>
    </row>
    <row r="78" spans="1:34" thickBot="1">
      <c r="A78" s="5"/>
      <c r="B78" s="103" t="s">
        <v>82</v>
      </c>
      <c r="C78" s="58">
        <f>C26-C61</f>
        <v>0</v>
      </c>
      <c r="D78" s="82">
        <f>D26-D61</f>
        <v>0</v>
      </c>
      <c r="E78" s="102">
        <f>E26-E61</f>
        <v>0</v>
      </c>
      <c r="F78" s="113">
        <f>F26+F16-F57-F61</f>
        <v>0</v>
      </c>
      <c r="G78" s="58"/>
      <c r="H78" s="105">
        <f>H26-H61</f>
        <v>0</v>
      </c>
      <c r="I78" s="109">
        <f>I26-I61</f>
        <v>999999.99999999919</v>
      </c>
      <c r="J78" s="109">
        <f>J26+J16-J57-J61</f>
        <v>-75643.270000000484</v>
      </c>
      <c r="K78" s="109">
        <f>K26+K16-K57-K61</f>
        <v>924356.72999992967</v>
      </c>
      <c r="L78" s="58">
        <f>L26-L61</f>
        <v>0</v>
      </c>
      <c r="M78" s="82">
        <f>M26-M61</f>
        <v>0</v>
      </c>
      <c r="N78" s="82">
        <f>N26-N61</f>
        <v>0</v>
      </c>
      <c r="O78" s="105">
        <f>O26-O61</f>
        <v>0</v>
      </c>
      <c r="P78" s="58">
        <f>P26-P61</f>
        <v>0</v>
      </c>
      <c r="Q78" s="82">
        <f>Q26-Q61</f>
        <v>0</v>
      </c>
      <c r="R78" s="105">
        <f>R26-R61</f>
        <v>0</v>
      </c>
      <c r="S78" s="109">
        <f>S26-S61</f>
        <v>0</v>
      </c>
      <c r="T78" s="58">
        <f>T26+T16-T57-T61</f>
        <v>0</v>
      </c>
      <c r="U78" s="105">
        <f>U26+U16-U57-U61</f>
        <v>-15448.250000044703</v>
      </c>
      <c r="V78" s="109">
        <f>V26+V16-V57-V61</f>
        <v>-15448.250000044703</v>
      </c>
      <c r="W78" s="109">
        <f>W26+W16-W57-W61</f>
        <v>-68181.289999998175</v>
      </c>
      <c r="X78" s="58">
        <f>X26-X61</f>
        <v>4164.451679139107</v>
      </c>
      <c r="Y78" s="82">
        <f>Y26-Y61</f>
        <v>59022.599999999802</v>
      </c>
      <c r="Z78" s="105">
        <f>Z26-Z61</f>
        <v>63187.051679138967</v>
      </c>
      <c r="AA78" s="58">
        <f>AA26-AA61</f>
        <v>0</v>
      </c>
      <c r="AB78" s="82">
        <f>AB26-AB61</f>
        <v>0</v>
      </c>
      <c r="AC78" s="82">
        <f>AC26-AC61</f>
        <v>132034.69333333382</v>
      </c>
      <c r="AD78" s="82">
        <f>AD26-AD61</f>
        <v>0</v>
      </c>
      <c r="AE78" s="82">
        <f>AE26-AE61</f>
        <v>0</v>
      </c>
      <c r="AF78" s="105">
        <f>AF26-AF61</f>
        <v>0</v>
      </c>
      <c r="AG78" s="106">
        <f>AG26-AG61</f>
        <v>195221.74501247471</v>
      </c>
      <c r="AH78" s="11"/>
    </row>
    <row r="79" spans="1:34" thickBot="1">
      <c r="A79" s="5"/>
      <c r="B79" s="103" t="s">
        <v>89</v>
      </c>
      <c r="C79" s="58">
        <f>C35-C65</f>
        <v>36403342.547792688</v>
      </c>
      <c r="D79" s="82">
        <f t="shared" ref="D79:F79" si="86">D35-D65</f>
        <v>16012380.702211089</v>
      </c>
      <c r="E79" s="102">
        <f t="shared" si="86"/>
        <v>636794.2399959513</v>
      </c>
      <c r="F79" s="113">
        <f t="shared" si="86"/>
        <v>53052517.489999741</v>
      </c>
      <c r="G79" s="58"/>
      <c r="H79" s="105">
        <f t="shared" ref="H79:I79" si="87">H35-H65</f>
        <v>69364707.420000345</v>
      </c>
      <c r="I79" s="109">
        <f t="shared" si="87"/>
        <v>1559075.44</v>
      </c>
      <c r="J79" s="109">
        <f>J26+J16+J35-J57-J61-J65</f>
        <v>829955.40500000387</v>
      </c>
      <c r="K79" s="109">
        <f>K35-K65</f>
        <v>124881899.0250001</v>
      </c>
      <c r="L79" s="58">
        <f t="shared" ref="L79:AG79" si="88">L35-L65</f>
        <v>2784582.36705737</v>
      </c>
      <c r="M79" s="82">
        <f t="shared" si="88"/>
        <v>2074806.0681839855</v>
      </c>
      <c r="N79" s="82">
        <f t="shared" si="88"/>
        <v>4905498.3647584841</v>
      </c>
      <c r="O79" s="105">
        <f t="shared" si="88"/>
        <v>9764886.7999998406</v>
      </c>
      <c r="P79" s="58">
        <f>P35-P65</f>
        <v>1398776.3799999957</v>
      </c>
      <c r="Q79" s="82">
        <f t="shared" si="88"/>
        <v>204511</v>
      </c>
      <c r="R79" s="105">
        <f t="shared" si="88"/>
        <v>1603287.3799999957</v>
      </c>
      <c r="S79" s="109">
        <f t="shared" si="88"/>
        <v>11368174.179999836</v>
      </c>
      <c r="T79" s="58">
        <f t="shared" si="88"/>
        <v>27310080.799999543</v>
      </c>
      <c r="U79" s="105">
        <f t="shared" si="88"/>
        <v>20651140.285000067</v>
      </c>
      <c r="V79" s="109">
        <f t="shared" si="88"/>
        <v>47961221.084999591</v>
      </c>
      <c r="W79" s="109">
        <f>W16+W26+W35-W57-W61-W65</f>
        <v>1275336.5100000035</v>
      </c>
      <c r="X79" s="58">
        <f t="shared" si="88"/>
        <v>216872.73832086095</v>
      </c>
      <c r="Y79" s="82">
        <f t="shared" si="88"/>
        <v>110708.92000000029</v>
      </c>
      <c r="Z79" s="105">
        <f t="shared" si="88"/>
        <v>327581.65832086129</v>
      </c>
      <c r="AA79" s="58">
        <f t="shared" si="88"/>
        <v>61554.899999999659</v>
      </c>
      <c r="AB79" s="82">
        <f t="shared" si="88"/>
        <v>219475.13999999998</v>
      </c>
      <c r="AC79" s="82">
        <f t="shared" si="88"/>
        <v>420758.69666666538</v>
      </c>
      <c r="AD79" s="82">
        <f t="shared" si="88"/>
        <v>3965110.9300000016</v>
      </c>
      <c r="AE79" s="82">
        <f t="shared" si="88"/>
        <v>73324.310000000143</v>
      </c>
      <c r="AF79" s="105">
        <f t="shared" si="88"/>
        <v>275845.89</v>
      </c>
      <c r="AG79" s="106">
        <f t="shared" si="88"/>
        <v>5343651.5249875272</v>
      </c>
      <c r="AH79" s="11"/>
    </row>
    <row r="80" spans="1:34" thickBot="1">
      <c r="A80" s="5"/>
      <c r="B80" s="104" t="s">
        <v>21</v>
      </c>
      <c r="C80" s="114">
        <f>C45-C70</f>
        <v>35392634.641192853</v>
      </c>
      <c r="D80" s="115">
        <f t="shared" ref="D80:AG80" si="89">D45-D70</f>
        <v>17278670.482621372</v>
      </c>
      <c r="E80" s="116">
        <f t="shared" si="89"/>
        <v>381212.36618551798</v>
      </c>
      <c r="F80" s="117">
        <f t="shared" si="89"/>
        <v>53052517.489999831</v>
      </c>
      <c r="G80" s="30"/>
      <c r="H80" s="118">
        <f t="shared" si="89"/>
        <v>69364707.420000374</v>
      </c>
      <c r="I80" s="119">
        <f t="shared" si="89"/>
        <v>4436075.4399999995</v>
      </c>
      <c r="J80" s="119">
        <f t="shared" si="89"/>
        <v>2185925.4050000031</v>
      </c>
      <c r="K80" s="119">
        <f t="shared" si="89"/>
        <v>129039225.75499988</v>
      </c>
      <c r="L80" s="114">
        <f t="shared" si="89"/>
        <v>2784582.3670573831</v>
      </c>
      <c r="M80" s="115">
        <f t="shared" si="89"/>
        <v>2074806.0681839883</v>
      </c>
      <c r="N80" s="115">
        <f t="shared" si="89"/>
        <v>4905498.3647584915</v>
      </c>
      <c r="O80" s="118">
        <f t="shared" si="89"/>
        <v>9764886.7999998629</v>
      </c>
      <c r="P80" s="114">
        <f t="shared" si="89"/>
        <v>4671813.3799999971</v>
      </c>
      <c r="Q80" s="115">
        <f t="shared" si="89"/>
        <v>290342</v>
      </c>
      <c r="R80" s="118">
        <f t="shared" si="89"/>
        <v>4962155.3799999971</v>
      </c>
      <c r="S80" s="119">
        <f t="shared" si="89"/>
        <v>14727042.179999858</v>
      </c>
      <c r="T80" s="114">
        <f t="shared" si="89"/>
        <v>30760477.379999399</v>
      </c>
      <c r="U80" s="118">
        <f t="shared" si="89"/>
        <v>43176219.159999996</v>
      </c>
      <c r="V80" s="119">
        <f t="shared" si="89"/>
        <v>73936696.539999425</v>
      </c>
      <c r="W80" s="119">
        <f t="shared" si="89"/>
        <v>1275336.5100000119</v>
      </c>
      <c r="X80" s="114">
        <f t="shared" si="89"/>
        <v>291024.73999999976</v>
      </c>
      <c r="Y80" s="115">
        <f t="shared" si="89"/>
        <v>111198.92000000004</v>
      </c>
      <c r="Z80" s="118">
        <f t="shared" si="89"/>
        <v>402223.66000000015</v>
      </c>
      <c r="AA80" s="114">
        <f t="shared" si="89"/>
        <v>62044.899999999674</v>
      </c>
      <c r="AB80" s="115">
        <f t="shared" si="89"/>
        <v>219475.14</v>
      </c>
      <c r="AC80" s="115">
        <f t="shared" si="89"/>
        <v>421248.70000000088</v>
      </c>
      <c r="AD80" s="115">
        <f t="shared" si="89"/>
        <v>6237834.9300000034</v>
      </c>
      <c r="AE80" s="115">
        <f t="shared" si="89"/>
        <v>73818.310000000143</v>
      </c>
      <c r="AF80" s="118">
        <f t="shared" si="89"/>
        <v>275845.89</v>
      </c>
      <c r="AG80" s="120">
        <f t="shared" si="89"/>
        <v>7692491.5300000049</v>
      </c>
      <c r="AH80" s="23"/>
    </row>
  </sheetData>
  <sheetProtection selectLockedCells="1" selectUnlockedCells="1"/>
  <mergeCells count="83">
    <mergeCell ref="AG75:AG76"/>
    <mergeCell ref="AA75:AA76"/>
    <mergeCell ref="AC75:AC76"/>
    <mergeCell ref="AD75:AD76"/>
    <mergeCell ref="AE75:AE76"/>
    <mergeCell ref="AF75:AF76"/>
    <mergeCell ref="T75:T76"/>
    <mergeCell ref="U75:U76"/>
    <mergeCell ref="V75:V76"/>
    <mergeCell ref="W75:W76"/>
    <mergeCell ref="X75:Z75"/>
    <mergeCell ref="B73:B76"/>
    <mergeCell ref="C73:AG73"/>
    <mergeCell ref="C74:K74"/>
    <mergeCell ref="L74:S74"/>
    <mergeCell ref="T74:V74"/>
    <mergeCell ref="X74:AG74"/>
    <mergeCell ref="C75:F75"/>
    <mergeCell ref="G75:G76"/>
    <mergeCell ref="H75:H76"/>
    <mergeCell ref="I75:I76"/>
    <mergeCell ref="AB75:AB76"/>
    <mergeCell ref="J75:J76"/>
    <mergeCell ref="K75:K76"/>
    <mergeCell ref="L75:O75"/>
    <mergeCell ref="P75:R75"/>
    <mergeCell ref="S75:S76"/>
    <mergeCell ref="AG51:AG52"/>
    <mergeCell ref="T51:T52"/>
    <mergeCell ref="U51:U52"/>
    <mergeCell ref="V51:V52"/>
    <mergeCell ref="W51:W52"/>
    <mergeCell ref="X51:Z51"/>
    <mergeCell ref="AA51:AA52"/>
    <mergeCell ref="AB51:AB52"/>
    <mergeCell ref="AC51:AC52"/>
    <mergeCell ref="AD51:AD52"/>
    <mergeCell ref="AE51:AE52"/>
    <mergeCell ref="AF51:AF52"/>
    <mergeCell ref="S51:S52"/>
    <mergeCell ref="B48:B52"/>
    <mergeCell ref="C48:AG48"/>
    <mergeCell ref="C49:K50"/>
    <mergeCell ref="L49:AG49"/>
    <mergeCell ref="L50:S50"/>
    <mergeCell ref="T50:V50"/>
    <mergeCell ref="X50:AG50"/>
    <mergeCell ref="C51:F51"/>
    <mergeCell ref="G51:G52"/>
    <mergeCell ref="H51:H52"/>
    <mergeCell ref="I51:I52"/>
    <mergeCell ref="J51:J52"/>
    <mergeCell ref="K51:K52"/>
    <mergeCell ref="L51:O51"/>
    <mergeCell ref="P51:R51"/>
    <mergeCell ref="AG5:AG6"/>
    <mergeCell ref="T5:T6"/>
    <mergeCell ref="U5:U6"/>
    <mergeCell ref="V5:V6"/>
    <mergeCell ref="W5:W6"/>
    <mergeCell ref="X5:Z5"/>
    <mergeCell ref="AA5:AA6"/>
    <mergeCell ref="AB5:AB6"/>
    <mergeCell ref="AC5:AC6"/>
    <mergeCell ref="AD5:AD6"/>
    <mergeCell ref="AE5:AE6"/>
    <mergeCell ref="AF5:AF6"/>
    <mergeCell ref="S5:S6"/>
    <mergeCell ref="B2:B6"/>
    <mergeCell ref="C2:AG2"/>
    <mergeCell ref="C3:K4"/>
    <mergeCell ref="L3:AG3"/>
    <mergeCell ref="L4:S4"/>
    <mergeCell ref="T4:V4"/>
    <mergeCell ref="X4:AG4"/>
    <mergeCell ref="C5:F5"/>
    <mergeCell ref="G5:G6"/>
    <mergeCell ref="H5:H6"/>
    <mergeCell ref="I5:I6"/>
    <mergeCell ref="J5:J6"/>
    <mergeCell ref="K5:K6"/>
    <mergeCell ref="L5:O5"/>
    <mergeCell ref="P5:R5"/>
  </mergeCells>
  <pageMargins left="0.23622047244094491" right="0.23622047244094491" top="0.23622047244094491" bottom="0.23622047244094491" header="0" footer="0"/>
  <pageSetup paperSize="9" scale="70" orientation="landscape" r:id="rId1"/>
  <headerFooter alignWithMargins="0"/>
  <ignoredErrors>
    <ignoredError sqref="K16 J79 W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19.10.2018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2018-09-20T11:33:47Z</cp:lastPrinted>
  <dcterms:created xsi:type="dcterms:W3CDTF">2016-03-23T11:17:13Z</dcterms:created>
  <dcterms:modified xsi:type="dcterms:W3CDTF">2018-10-22T10:34:01Z</dcterms:modified>
</cp:coreProperties>
</file>